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7.xml" ContentType="application/vnd.openxmlformats-officedocument.drawing+xml"/>
  <Override PartName="/xl/drawings/drawing8.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trlProps/ctrlProp150.xml" ContentType="application/vnd.ms-excel.controlproperties+xml"/>
  <Override PartName="/xl/ctrlProps/ctrlProp151.xml" ContentType="application/vnd.ms-excel.controlproperties+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comments5.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xr:revisionPtr revIDLastSave="0" documentId="8_{356934D3-DCA0-42A6-8C65-E077D3E36938}" xr6:coauthVersionLast="47" xr6:coauthVersionMax="47" xr10:uidLastSave="{00000000-0000-0000-0000-000000000000}"/>
  <bookViews>
    <workbookView xWindow="1275" yWindow="-120" windowWidth="27645" windowHeight="16440" activeTab="33" xr2:uid="{A9924336-9BF2-4795-84DA-D5C462F2467D}"/>
  </bookViews>
  <sheets>
    <sheet name="Intro &amp; Levels" sheetId="2" r:id="rId1"/>
    <sheet name="Guidelines" sheetId="7" r:id="rId2"/>
    <sheet name="PPAP CHECKLIST" sheetId="5" r:id="rId3"/>
    <sheet name="1. Part Submission Warrant" sheetId="6" r:id="rId4"/>
    <sheet name="2. Design Record - Bubble Print" sheetId="1" r:id="rId5"/>
    <sheet name="3. Engineering Change Docs" sheetId="12" r:id="rId6"/>
    <sheet name="4. Customer Approval" sheetId="13" r:id="rId7"/>
    <sheet name="5. DFMEA" sheetId="14" r:id="rId8"/>
    <sheet name="6. Process Flow" sheetId="16" r:id="rId9"/>
    <sheet name="7a PFMEA" sheetId="17" r:id="rId10"/>
    <sheet name="7b. PFMEA Ratings" sheetId="20" r:id="rId11"/>
    <sheet name="8. Control Plan" sheetId="22" r:id="rId12"/>
    <sheet name=" 9a.Gage R&amp;R" sheetId="23" r:id="rId13"/>
    <sheet name="9b Attribute Gage R&amp;R" sheetId="38" r:id="rId14"/>
    <sheet name="10. Dimensional" sheetId="26" r:id="rId15"/>
    <sheet name="11a. M&amp;P-Material Results" sheetId="27" r:id="rId16"/>
    <sheet name="11b M&amp;P - Performance Results" sheetId="29" r:id="rId17"/>
    <sheet name="11c. M&amp;P-Castings Checklist" sheetId="30" r:id="rId18"/>
    <sheet name="11d. M&amp;P-Painting &amp; Coating " sheetId="31" r:id="rId19"/>
    <sheet name="12a Cpk Study" sheetId="39" r:id="rId20"/>
    <sheet name="12b  30 Piece Capability " sheetId="51" r:id="rId21"/>
    <sheet name="12b. 30pc Capability Study" sheetId="34" state="hidden" r:id="rId22"/>
    <sheet name="12c. Capabilty Study-Low Volume" sheetId="35" r:id="rId23"/>
    <sheet name="13. Lab Documentation" sheetId="36" r:id="rId24"/>
    <sheet name="14. Appearance Approval Report" sheetId="37" r:id="rId25"/>
    <sheet name="15a. Special Samples Shipm_Tag " sheetId="41" r:id="rId26"/>
    <sheet name="15b Shipment Labeling SOP" sheetId="42" r:id="rId27"/>
    <sheet name="16. Master Sample" sheetId="43" r:id="rId28"/>
    <sheet name="17. Checking Aids" sheetId="45" r:id="rId29"/>
    <sheet name="18a. Material Compliance " sheetId="52" r:id="rId30"/>
    <sheet name="18b. Packaging Form" sheetId="50" r:id="rId31"/>
    <sheet name="18c Safe Launch Plan" sheetId="48" r:id="rId32"/>
    <sheet name="18d. Tooling Form" sheetId="49" r:id="rId33"/>
    <sheet name="REV" sheetId="54" r:id="rId34"/>
  </sheets>
  <externalReferences>
    <externalReference r:id="rId35"/>
    <externalReference r:id="rId36"/>
    <externalReference r:id="rId37"/>
    <externalReference r:id="rId38"/>
    <externalReference r:id="rId39"/>
    <externalReference r:id="rId40"/>
    <externalReference r:id="rId41"/>
  </externalReferences>
  <definedNames>
    <definedName name="__PLC3" localSheetId="17">#REF!</definedName>
    <definedName name="__PLC3" localSheetId="21">#REF!</definedName>
    <definedName name="__PLC3" localSheetId="24">#REF!</definedName>
    <definedName name="__PLC3" localSheetId="25">#REF!</definedName>
    <definedName name="__PLC3" localSheetId="29">#REF!</definedName>
    <definedName name="__PLC3" localSheetId="1">#REF!</definedName>
    <definedName name="__PLC3">#REF!</definedName>
    <definedName name="__PRT1" localSheetId="15">#REF!</definedName>
    <definedName name="__PRT1" localSheetId="17">#REF!</definedName>
    <definedName name="__PRT1" localSheetId="21">#REF!</definedName>
    <definedName name="__PRT1" localSheetId="22">#REF!</definedName>
    <definedName name="__PRT1" localSheetId="24">#REF!</definedName>
    <definedName name="__PRT1" localSheetId="25">#REF!</definedName>
    <definedName name="__PRT1" localSheetId="29">#REF!</definedName>
    <definedName name="__PRT1" localSheetId="1">#REF!</definedName>
    <definedName name="__PRT1">#REF!</definedName>
    <definedName name="__PRT2" localSheetId="15">#REF!</definedName>
    <definedName name="__PRT2" localSheetId="17">#REF!</definedName>
    <definedName name="__PRT2" localSheetId="22">#REF!</definedName>
    <definedName name="__PRT2" localSheetId="24">#REF!</definedName>
    <definedName name="__PRT2" localSheetId="25">#REF!</definedName>
    <definedName name="__PRT2" localSheetId="29">#REF!</definedName>
    <definedName name="__PRT2" localSheetId="1">#REF!</definedName>
    <definedName name="__PRT2">#REF!</definedName>
    <definedName name="_GoA1" localSheetId="22">'12c. Capabilty Study-Low Volume'!_GoA1</definedName>
    <definedName name="_GoA1" localSheetId="24">'14. Appearance Approval Report'!_GoA1</definedName>
    <definedName name="_GoA1" localSheetId="25">'15a. Special Samples Shipm_Tag '!_GoA1</definedName>
    <definedName name="_GoA1" localSheetId="29">'18a. Material Compliance '!_GoA1</definedName>
    <definedName name="_GoA1">[0]!_GoA1</definedName>
    <definedName name="_PLC3" localSheetId="25">#REF!</definedName>
    <definedName name="_PLC3" localSheetId="29">#REF!</definedName>
    <definedName name="_PLC3">#REF!</definedName>
    <definedName name="_PRT1" localSheetId="22">#REF!</definedName>
    <definedName name="_PRT1" localSheetId="24">#REF!</definedName>
    <definedName name="_PRT1" localSheetId="29">#REF!</definedName>
    <definedName name="_PRT1">#REF!</definedName>
    <definedName name="_PRT2" localSheetId="22">#REF!</definedName>
    <definedName name="_PRT2" localSheetId="29">#REF!</definedName>
    <definedName name="_PRT2">#REF!</definedName>
    <definedName name="AAR" localSheetId="15">'11a. M&amp;P-Material Results'!AAR</definedName>
    <definedName name="AAR" localSheetId="22">'12c. Capabilty Study-Low Volume'!AAR</definedName>
    <definedName name="AAR" localSheetId="24">'14. Appearance Approval Report'!AAR</definedName>
    <definedName name="AAR" localSheetId="25">'15a. Special Samples Shipm_Tag '!AAR</definedName>
    <definedName name="AAR" localSheetId="29">'18a. Material Compliance '!AAR</definedName>
    <definedName name="AAR">[0]!AAR</definedName>
    <definedName name="arr" localSheetId="22">'12c. Capabilty Study-Low Volume'!arr</definedName>
    <definedName name="arr" localSheetId="24">'14. Appearance Approval Report'!arr</definedName>
    <definedName name="arr" localSheetId="25">'15a. Special Samples Shipm_Tag '!arr</definedName>
    <definedName name="arr" localSheetId="29">'18a. Material Compliance '!arr</definedName>
    <definedName name="arr">[0]!arr</definedName>
    <definedName name="Capture.Capture" localSheetId="22">'12c. Capabilty Study-Low Volume'!Capture.Capture</definedName>
    <definedName name="Capture.Capture" localSheetId="24">'14. Appearance Approval Report'!Capture.Capture</definedName>
    <definedName name="Capture.Capture" localSheetId="25">'15a. Special Samples Shipm_Tag '!Capture.Capture</definedName>
    <definedName name="Capture.Capture" localSheetId="29">'18a. Material Compliance '!Capture.Capture</definedName>
    <definedName name="Capture.Capture">[0]!Capture.Capture</definedName>
    <definedName name="chart1" localSheetId="22">#REF!</definedName>
    <definedName name="chart1" localSheetId="24">#REF!</definedName>
    <definedName name="chart1" localSheetId="25">#REF!</definedName>
    <definedName name="chart1" localSheetId="29">#REF!</definedName>
    <definedName name="chart1">#REF!</definedName>
    <definedName name="conf_level">[1]T14030!$F$17</definedName>
    <definedName name="Confidence_Level" localSheetId="23">#REF!</definedName>
    <definedName name="Confidence_Level" localSheetId="28">#REF!</definedName>
    <definedName name="Confidence_Level" localSheetId="30">#REF!</definedName>
    <definedName name="Confidence_Level" localSheetId="32">#REF!</definedName>
    <definedName name="Confidence_Level">#REF!</definedName>
    <definedName name="Cpk_LCLX" localSheetId="23">#REF!:OFFSET(#REF!,COUNTA(#REF!)-1,0)</definedName>
    <definedName name="Cpk_LCLX" localSheetId="28">#REF!:OFFSET(#REF!,COUNTA(#REF!)-1,0)</definedName>
    <definedName name="Cpk_LCLX" localSheetId="32">#REF!:OFFSET(#REF!,COUNTA(#REF!)-1,0)</definedName>
    <definedName name="Cpk_LCLX">#REF!:OFFSET(#REF!,COUNTA(#REF!)-1,0)</definedName>
    <definedName name="Cpk_Mean" localSheetId="23">#REF!:OFFSET(#REF!,COUNTA(#REF!)-1,0)</definedName>
    <definedName name="Cpk_Mean" localSheetId="32">#REF!:OFFSET(#REF!,COUNTA(#REF!)-1,0)</definedName>
    <definedName name="Cpk_Mean">#REF!:OFFSET(#REF!,COUNTA(#REF!)-1,0)</definedName>
    <definedName name="Cpk_NumDataPoints" localSheetId="32">#REF!:OFFSET(#REF!,COUNTA(#REF!)-1,0)</definedName>
    <definedName name="Cpk_NumDataPoints" localSheetId="7">#REF!:OFFSET(#REF!,COUNTA(#REF!)-1,0)</definedName>
    <definedName name="Cpk_NumDataPoints">#REF!:OFFSET(#REF!,COUNTA(#REF!)-1,0)</definedName>
    <definedName name="Cpk_RangeAverage" localSheetId="32">#REF!:OFFSET(#REF!,COUNTA(#REF!)-1,0)</definedName>
    <definedName name="Cpk_RangeAverage">#REF!:OFFSET(#REF!,COUNTA(#REF!)-1,0)</definedName>
    <definedName name="Cpk_TestValue" localSheetId="32">#REF!:OFFSET(#REF!,COUNTA(#REF!)-1,0)</definedName>
    <definedName name="Cpk_TestValue" localSheetId="7">#REF!:OFFSET(#REF!,COUNTA(#REF!)-1,0)</definedName>
    <definedName name="Cpk_TestValue">#REF!:OFFSET(#REF!,COUNTA(#REF!)-1,0)</definedName>
    <definedName name="Cpk_UCLR" localSheetId="32">#REF!:OFFSET(#REF!,COUNTA(#REF!)-1,0)</definedName>
    <definedName name="Cpk_UCLR">#REF!:OFFSET(#REF!,COUNTA(#REF!)-1,0)</definedName>
    <definedName name="Cpk_UCLX" localSheetId="32">#REF!:OFFSET(#REF!,COUNTA(#REF!)-1,0)</definedName>
    <definedName name="Cpk_UCLX">#REF!:OFFSET(#REF!,COUNTA(#REF!)-1,0)</definedName>
    <definedName name="Cpk_XmR" localSheetId="32">#REF!:OFFSET(#REF!,COUNTA(#REF!)-1,0)</definedName>
    <definedName name="Cpk_XmR">#REF!:OFFSET(#REF!,COUNTA(#REF!)-1,0)</definedName>
    <definedName name="Data" localSheetId="14">'[2]11a. Capability Study'!$B$5:$B$34</definedName>
    <definedName name="Data" localSheetId="15">'[2]11a. Capability Study'!$B$5:$B$34</definedName>
    <definedName name="Data" localSheetId="17">'[2]11a. Capability Study'!$B$5:$B$34</definedName>
    <definedName name="Data" localSheetId="18">[1]T14030!$C$7</definedName>
    <definedName name="Data" localSheetId="21">'12b. 30pc Capability Study'!$C$5:$C$34</definedName>
    <definedName name="Data" localSheetId="22">'[2]11a. Capability Study'!$B$5:$B$34</definedName>
    <definedName name="Data" localSheetId="23">[1]T14030!$C$7</definedName>
    <definedName name="Data" localSheetId="24">'[2]11a. Capability Study'!$B$5:$B$34</definedName>
    <definedName name="Data" localSheetId="25">'[2]11a. Capability Study'!$B$5:$B$34</definedName>
    <definedName name="Data" localSheetId="28">[1]T14030!$C$7</definedName>
    <definedName name="Data" localSheetId="29">'[3]11a. Capability Study'!$B$5:$B$34</definedName>
    <definedName name="Data" localSheetId="30">[1]T14030!$C$7</definedName>
    <definedName name="Data" localSheetId="32">[1]T14030!$C$7</definedName>
    <definedName name="Data" localSheetId="7">[1]T14030!$C$7</definedName>
    <definedName name="Data" localSheetId="8">[1]T14030!$C$7</definedName>
    <definedName name="Data" localSheetId="10">[1]T14030!$C$7</definedName>
    <definedName name="Data">'[4]11a. Capability Study'!$B$5:$B$34</definedName>
    <definedName name="df">[1]T14030!$F$21</definedName>
    <definedName name="DrawingNumber">'Intro &amp; Levels'!$I$7</definedName>
    <definedName name="DrawNumber">'Intro &amp; Levels'!$I$7</definedName>
    <definedName name="EngRevLevel">'Intro &amp; Levels'!$I$8</definedName>
    <definedName name="EngRevLevelDate">'Intro &amp; Levels'!$I$9</definedName>
    <definedName name="Estimate">'[5]Estimate Standard Deviation'!$B$2</definedName>
    <definedName name="F" localSheetId="22">#REF!</definedName>
    <definedName name="F" localSheetId="24">#REF!</definedName>
    <definedName name="F" localSheetId="25">#REF!</definedName>
    <definedName name="F" localSheetId="29">#REF!</definedName>
    <definedName name="F">#REF!</definedName>
    <definedName name="Friedman1">OFFSET([6]Friedman!$K$16,0,0,COUNT([6]Friedman!$K$1:$K$65536))</definedName>
    <definedName name="Friedman10">OFFSET([6]Friedman!$T$16,0,0,COUNT([6]Friedman!$T$1:$T$65536))</definedName>
    <definedName name="Friedman2">OFFSET([6]Friedman!$L$16,0,0,COUNT([6]Friedman!$L$1:$L$65536))</definedName>
    <definedName name="Friedman3">OFFSET([6]Friedman!$M$16,0,0,COUNT([6]Friedman!$M$1:$M$65536))</definedName>
    <definedName name="Friedman4">OFFSET([6]Friedman!$N$16,0,0,COUNT([6]Friedman!$N$1:$N$65536))</definedName>
    <definedName name="Friedman5">OFFSET([6]Friedman!$O$16,0,0,COUNT([6]Friedman!$O$1:$O$65536))</definedName>
    <definedName name="Friedman6">OFFSET([6]Friedman!$P$16,0,0,COUNT([6]Friedman!$P$1:$P$65536))</definedName>
    <definedName name="Friedman7">OFFSET([6]Friedman!$Q$16,0,0,COUNT([6]Friedman!$Q$1:$Q$65536))</definedName>
    <definedName name="Friedman8">OFFSET([6]Friedman!$R$16,0,0,COUNT([6]Friedman!$R$1:$R$65536))</definedName>
    <definedName name="Friedman9">OFFSET([6]Friedman!$S$16,0,0,COUNT([6]Friedman!$S$1:$S$65536))</definedName>
    <definedName name="FriedmanNonBlank1">OFFSET([6]Friedman!$K$16,0,0,COUNTA([6]Friedman!$K$1:$K$65536)-1)</definedName>
    <definedName name="FriedmanNonBlank10">OFFSET([6]Friedman!$T$16,0,0,COUNTA([6]Friedman!$T$1:$T$65536)-1)</definedName>
    <definedName name="FriedmanNonBlank2">OFFSET([6]Friedman!$L$16,0,0,COUNTA([6]Friedman!$L$1:$L$65536)-1)</definedName>
    <definedName name="FriedmanNonBlank3">OFFSET([6]Friedman!$M$16,0,0,COUNTA([6]Friedman!$M$1:$M$65536)-2)</definedName>
    <definedName name="FriedmanNonBlank4">OFFSET([6]Friedman!$N$16,0,0,COUNTA([6]Friedman!$N$1:$N$65536)-1)</definedName>
    <definedName name="FriedmanNonBlank5">OFFSET([6]Friedman!$O$16,0,0,COUNTA([6]Friedman!$O$1:$O$65536)-2)</definedName>
    <definedName name="FriedmanNonBlank6">OFFSET([6]Friedman!$P$16,0,0,COUNTA([6]Friedman!$P$1:$P$65536)-1)</definedName>
    <definedName name="FriedmanNonBlank7">OFFSET([6]Friedman!$Q$16,0,0,COUNTA([6]Friedman!$Q$1:$Q$65536)-1)</definedName>
    <definedName name="FriedmanNonBlank8">OFFSET([6]Friedman!$R$16,0,0,COUNTA([6]Friedman!$R$1:$R$65536)-1)</definedName>
    <definedName name="FriedmanNonBlank9">OFFSET([6]Friedman!$S$16,0,0,COUNTA([6]Friedman!$S$1:$S$65536)-1)</definedName>
    <definedName name="Home" localSheetId="23">#REF!</definedName>
    <definedName name="Home" localSheetId="28">#REF!</definedName>
    <definedName name="Home" localSheetId="30">#REF!</definedName>
    <definedName name="Home" localSheetId="32">#REF!</definedName>
    <definedName name="Home">#REF!</definedName>
    <definedName name="HoMean">[1]T14030!$F$16</definedName>
    <definedName name="KruskalWallis1">OFFSET([6]KruskalWallis!$K$16,0,0,COUNT([6]KruskalWallis!$K$1:$K$65536))</definedName>
    <definedName name="KruskalWallis10">OFFSET([6]KruskalWallis!$T$16,0,0,COUNT([6]KruskalWallis!$T$1:$T$65536))</definedName>
    <definedName name="KruskalWallis2">OFFSET([6]KruskalWallis!$L$16,0,0,COUNT([6]KruskalWallis!$L$1:$L$65536))</definedName>
    <definedName name="KruskalWallis3">OFFSET([6]KruskalWallis!$M$16,0,0,COUNT([6]KruskalWallis!$M$1:$M$65536))</definedName>
    <definedName name="KruskalWallis4">OFFSET([6]KruskalWallis!$N$16,0,0,COUNT([6]KruskalWallis!$N$1:$N$65536))</definedName>
    <definedName name="KruskalWallis5">OFFSET([6]KruskalWallis!$O$16,0,0,COUNT([6]KruskalWallis!$O$1:$O$65536))</definedName>
    <definedName name="KruskalWallis6">OFFSET([6]KruskalWallis!$P$16,0,0,COUNT([6]KruskalWallis!$P$1:$P$65536))</definedName>
    <definedName name="KruskalWallis7">OFFSET([6]KruskalWallis!$Q$16,0,0,COUNT([6]KruskalWallis!$Q$1:$Q$65536))</definedName>
    <definedName name="KruskalWallis8">OFFSET([6]KruskalWallis!$R$16,0,0,COUNT([6]KruskalWallis!$R$1:$R$65536))</definedName>
    <definedName name="KruskalWallis9">OFFSET([6]KruskalWallis!$S$16,0,0,COUNT([6]KruskalWallis!$S$1:$S$65536))</definedName>
    <definedName name="KruskalWallisNonBlank1">OFFSET([6]KruskalWallis!$K$16,0,0,COUNTA([6]KruskalWallis!$K$1:$K$65536)-1)</definedName>
    <definedName name="KruskalWallisNonBlank10">OFFSET([6]KruskalWallis!$T$16,0,0,COUNTA([6]KruskalWallis!$T$1:$T$65536)-1)</definedName>
    <definedName name="KruskalWallisNonBlank2">OFFSET([6]KruskalWallis!$L$16,0,0,COUNTA([6]KruskalWallis!$L$1:$L$65536)-1)</definedName>
    <definedName name="KruskalWallisNonBlank3">OFFSET([6]KruskalWallis!$M$16,0,0,COUNTA([6]KruskalWallis!$M$1:$M$65536)-2)</definedName>
    <definedName name="KruskalWallisNonBlank4">OFFSET([6]KruskalWallis!$N$16,0,0,COUNTA([6]KruskalWallis!$N$1:$N$65536)-1)</definedName>
    <definedName name="KruskalWallisNonBlank5">OFFSET([6]KruskalWallis!$O$16,0,0,COUNTA([6]KruskalWallis!$O$1:$O$65536)-2)</definedName>
    <definedName name="KruskalWallisNonBlank6">OFFSET([6]KruskalWallis!$P$16,0,0,COUNTA([6]KruskalWallis!$P$1:$P$65536)-1)</definedName>
    <definedName name="KruskalWallisNonBlank7">OFFSET([6]KruskalWallis!$Q$16,0,0,COUNTA([6]KruskalWallis!$Q$1:$Q$65536)-1)</definedName>
    <definedName name="KruskalWallisNonBlank8">OFFSET([6]KruskalWallis!$R$16,0,0,COUNTA([6]KruskalWallis!$R$1:$R$65536)-1)</definedName>
    <definedName name="KruskalWallisNonBlank9">OFFSET([6]KruskalWallis!$S$16,0,0,COUNTA([6]KruskalWallis!$S$1:$S$65536)-1)</definedName>
    <definedName name="LCLr" localSheetId="23">OFFSET(#REF!,0,0,,COUNT(#REF!))</definedName>
    <definedName name="LCLr" localSheetId="28">OFFSET(#REF!,0,0,,COUNT(#REF!))</definedName>
    <definedName name="LCLr" localSheetId="30">OFFSET(#REF!,0,0,,COUNT(#REF!))</definedName>
    <definedName name="LCLr" localSheetId="32">OFFSET(#REF!,0,0,,COUNT(#REF!))</definedName>
    <definedName name="LCLr">OFFSET(#REF!,0,0,,COUNT(#REF!))</definedName>
    <definedName name="LCLx" localSheetId="23">OFFSET(#REF!,0,0,,COUNT(#REF!))</definedName>
    <definedName name="LCLx" localSheetId="28">OFFSET(#REF!,0,0,,COUNT(#REF!))</definedName>
    <definedName name="LCLx" localSheetId="30">OFFSET(#REF!,0,0,,COUNT(#REF!))</definedName>
    <definedName name="LCLx" localSheetId="32">OFFSET(#REF!,0,0,,COUNT(#REF!))</definedName>
    <definedName name="LCLx">OFFSET(#REF!,0,0,,COUNT(#REF!))</definedName>
    <definedName name="LSL">OFFSET('[5]Behind the scenes'!$E$89,'[5]Behind the scenes'!$L$88,0,'[5]Behind the scenes'!$L$90)</definedName>
    <definedName name="MannWhitney1">OFFSET([6]MannWhitney!$K$16,0,0,COUNT([6]MannWhitney!$K$1:$K$65536))</definedName>
    <definedName name="MannWhitney2">OFFSET([6]MannWhitney!$L$16,0,0,COUNT([6]MannWhitney!$L$1:$L$65536))</definedName>
    <definedName name="MannWhitneyNonBlank1">OFFSET([6]MannWhitney!$K$16,0,0,COUNTA([6]MannWhitney!$K$1:$K$65536)-1)</definedName>
    <definedName name="MannWhitneyNonBlank2">OFFSET([6]MannWhitney!$L$16,0,0,COUNTA([6]MannWhitney!$L$1:$L$65536)-1)</definedName>
    <definedName name="Mean" localSheetId="23">[1]T14030!#REF!</definedName>
    <definedName name="Mean" localSheetId="28">[1]T14030!#REF!</definedName>
    <definedName name="Mean" localSheetId="32">[1]T14030!#REF!</definedName>
    <definedName name="Mean">[1]T14030!#REF!</definedName>
    <definedName name="n" localSheetId="23">[1]T14030!#REF!</definedName>
    <definedName name="n" localSheetId="28">[1]T14030!#REF!</definedName>
    <definedName name="n" localSheetId="32">[1]T14030!#REF!</definedName>
    <definedName name="n">[1]T14030!#REF!</definedName>
    <definedName name="Normal">OFFSET('[5]Behind the scenes'!$B$89,'[5]Behind the scenes'!$L$88,0,'[5]Behind the scenes'!$L$90)</definedName>
    <definedName name="OneSampSignData">OFFSET([6]OneSampleSignTest!$K$16,0,0,COUNT([6]OneSampleSignTest!$K$1:$K$65536))</definedName>
    <definedName name="OneSampSignDataNonBlank">OFFSET([6]OneSampleSignTest!$K$16,0,0,COUNTA([6]OneSampleSignTest!$K$1:$K$65536)-1)</definedName>
    <definedName name="OneSampWilcoxon">OFFSET([6]OneSampleWilcoxon!$K$16,0,0,COUNT([6]OneSampleWilcoxon!$K$1:$K$65536))</definedName>
    <definedName name="OneSampWilcoxonNonBlank">OFFSET([6]OneSampleWilcoxon!$K$16,0,0,COUNTA([6]OneSampleWilcoxon!$K$1:$K$65536)-1)</definedName>
    <definedName name="PairedSignData1">OFFSET([6]PairedSamplesSignTest!$K$16,0,0,COUNT([6]PairedSamplesSignTest!$K$1:$K$65536))</definedName>
    <definedName name="PairedSignData2">OFFSET([6]PairedSamplesSignTest!$L$16,0,0,COUNT([6]PairedSamplesSignTest!$L$1:$L$65536))</definedName>
    <definedName name="PairedSignDataNonBlank1">OFFSET([6]PairedSamplesSignTest!$K$16,0,0,COUNTA([6]PairedSamplesSignTest!$K$1:$K$65536)-1)</definedName>
    <definedName name="PairedSignDataNonBlank2">OFFSET([6]PairedSamplesSignTest!$L$16,0,0,COUNTA([6]PairedSamplesSignTest!$L$1:$L$65536)-1)</definedName>
    <definedName name="PairedWilcoxon1">OFFSET([6]PairedSamplesWilcoxon!$K$16,0,0,COUNT([6]PairedSamplesWilcoxon!$K$1:$K$65536))</definedName>
    <definedName name="PairedWilcoxon2">OFFSET([6]PairedSamplesWilcoxon!$L$16,0,0,COUNT([6]PairedSamplesWilcoxon!$L$1:$L$65536))</definedName>
    <definedName name="PairedWilcoxonNonBlank1">OFFSET([6]PairedSamplesWilcoxon!$K$16,0,0,COUNTA([6]PairedSamplesWilcoxon!$K$1:$K$65536)-1)</definedName>
    <definedName name="PairedWilcoxonNonBlank2">OFFSET([6]PairedSamplesWilcoxon!$L$16,0,0,COUNTA([6]PairedSamplesWilcoxon!$L$1:$L$65536)-1)</definedName>
    <definedName name="PartName">'Intro &amp; Levels'!$I$5</definedName>
    <definedName name="PartNumber">'Intro &amp; Levels'!$I$6</definedName>
    <definedName name="_xlnm.Print_Area" localSheetId="12">' 9a.Gage R&amp;R'!$A$1:$R$57</definedName>
    <definedName name="_xlnm.Print_Area" localSheetId="3">'1. Part Submission Warrant'!$A$1:$W$69</definedName>
    <definedName name="_xlnm.Print_Area" localSheetId="14">'10. Dimensional'!$A$1:$Q$53</definedName>
    <definedName name="_xlnm.Print_Area" localSheetId="15">'11a. M&amp;P-Material Results'!$A$1:$Q$53</definedName>
    <definedName name="_xlnm.Print_Area" localSheetId="16">'11b M&amp;P - Performance Results'!$A$1:$R$51</definedName>
    <definedName name="_xlnm.Print_Area" localSheetId="17">'11c. M&amp;P-Castings Checklist'!$A$1:$Q$56</definedName>
    <definedName name="_xlnm.Print_Area" localSheetId="18">'11d. M&amp;P-Painting &amp; Coating '!$A$1:$L$39</definedName>
    <definedName name="_xlnm.Print_Area" localSheetId="19">'12a Cpk Study'!$A$1:$N$61</definedName>
    <definedName name="_xlnm.Print_Area" localSheetId="20">'12b  30 Piece Capability '!$A$1:$N$61</definedName>
    <definedName name="_xlnm.Print_Area" localSheetId="21">'12b. 30pc Capability Study'!$B$1:$L$41</definedName>
    <definedName name="_xlnm.Print_Area" localSheetId="22">'12c. Capabilty Study-Low Volume'!$A$1:$J$50</definedName>
    <definedName name="_xlnm.Print_Area" localSheetId="23">'13. Lab Documentation'!$A$2:$M$28</definedName>
    <definedName name="_xlnm.Print_Area" localSheetId="24">'14. Appearance Approval Report'!$A$1:$X$47</definedName>
    <definedName name="_xlnm.Print_Area" localSheetId="25">'15a. Special Samples Shipm_Tag '!$A$1:$AX$87</definedName>
    <definedName name="_xlnm.Print_Area" localSheetId="26">'15b Shipment Labeling SOP'!$A$1:$CC$108</definedName>
    <definedName name="_xlnm.Print_Area" localSheetId="27">'16. Master Sample'!$A$1:$I$19</definedName>
    <definedName name="_xlnm.Print_Area" localSheetId="28">'17. Checking Aids'!$B$2:$M$36</definedName>
    <definedName name="_xlnm.Print_Area" localSheetId="29">'18a. Material Compliance '!$A$1:$AS$67</definedName>
    <definedName name="_xlnm.Print_Area" localSheetId="30">'18b. Packaging Form'!$B$2:$N$67</definedName>
    <definedName name="_xlnm.Print_Area" localSheetId="32">'18d. Tooling Form'!$B$2:$M$38</definedName>
    <definedName name="_xlnm.Print_Area" localSheetId="4">'2. Design Record - Bubble Print'!$A$1:$O$38</definedName>
    <definedName name="_xlnm.Print_Area" localSheetId="5">'3. Engineering Change Docs'!$A$1:$O$38</definedName>
    <definedName name="_xlnm.Print_Area" localSheetId="6">'4. Customer Approval'!$A$1:$O$38</definedName>
    <definedName name="_xlnm.Print_Area" localSheetId="7">'5. DFMEA'!$B$12:$U$50</definedName>
    <definedName name="_xlnm.Print_Area" localSheetId="8">'6. Process Flow'!$B$15:$N$68</definedName>
    <definedName name="_xlnm.Print_Area" localSheetId="9">'7a PFMEA'!$A$1:$S$142</definedName>
    <definedName name="_xlnm.Print_Area" localSheetId="10">'7b. PFMEA Ratings'!$A$1:$AE$23</definedName>
    <definedName name="_xlnm.Print_Area" localSheetId="11">'8. Control Plan'!$A$1:$N$56</definedName>
    <definedName name="_xlnm.Print_Area" localSheetId="13">'9b Attribute Gage R&amp;R'!$A$1:$O$44</definedName>
    <definedName name="_xlnm.Print_Area" localSheetId="1">Guidelines!$A$1:$G$61</definedName>
    <definedName name="_xlnm.Print_Area" localSheetId="0">'Intro &amp; Levels'!$A$1:$R$56</definedName>
    <definedName name="_xlnm.Print_Area" localSheetId="2">'PPAP CHECKLIST'!$A$1:$H$27</definedName>
    <definedName name="Print_Area_MI" localSheetId="14">#REF!</definedName>
    <definedName name="Print_Area_MI" localSheetId="15">#REF!</definedName>
    <definedName name="Print_Area_MI" localSheetId="17">#REF!</definedName>
    <definedName name="Print_Area_MI" localSheetId="21">#REF!</definedName>
    <definedName name="Print_Area_MI" localSheetId="24">#REF!</definedName>
    <definedName name="Print_Area_MI" localSheetId="25">#REF!</definedName>
    <definedName name="Print_Area_MI" localSheetId="29">#REF!</definedName>
    <definedName name="Print_Area_MI" localSheetId="1">#REF!</definedName>
    <definedName name="Print_Area_MI">#REF!</definedName>
    <definedName name="_xlnm.Print_Titles" localSheetId="18">'11d. M&amp;P-Painting &amp; Coating '!$1:$13</definedName>
    <definedName name="_xlnm.Print_Titles" localSheetId="28">'17. Checking Aids'!$2:$12</definedName>
    <definedName name="_xlnm.Print_Titles" localSheetId="30">'18b. Packaging Form'!$2:$10</definedName>
    <definedName name="_xlnm.Print_Titles" localSheetId="32">'18d. Tooling Form'!$2:$12</definedName>
    <definedName name="_xlnm.Print_Titles" localSheetId="7">'5. DFMEA'!$12:$20</definedName>
    <definedName name="_xlnm.Print_Titles" localSheetId="8">'6. Process Flow'!$15:$29</definedName>
    <definedName name="_xlnm.Print_Titles" localSheetId="9">'7a PFMEA'!$1:$11</definedName>
    <definedName name="_xlnm.Print_Titles" localSheetId="11">'8. Control Plan'!$1:$13</definedName>
    <definedName name="_xlnm.Print_Titles">#REF!</definedName>
    <definedName name="Procure">'Intro &amp; Levels'!$I$24</definedName>
    <definedName name="prtlease1" localSheetId="24">#REF!</definedName>
    <definedName name="prtlease1" localSheetId="25">#REF!</definedName>
    <definedName name="prtlease1">#REF!</definedName>
    <definedName name="prtrange1" localSheetId="24">#REF!</definedName>
    <definedName name="prtrange1" localSheetId="25">#REF!</definedName>
    <definedName name="prtrange1">#REF!</definedName>
    <definedName name="psw" localSheetId="22">'12c. Capabilty Study-Low Volume'!psw</definedName>
    <definedName name="psw" localSheetId="24">'14. Appearance Approval Report'!psw</definedName>
    <definedName name="psw" localSheetId="25">'15a. Special Samples Shipm_Tag '!psw</definedName>
    <definedName name="psw" localSheetId="29">'18a. Material Compliance '!psw</definedName>
    <definedName name="psw">[0]!psw</definedName>
    <definedName name="psww" localSheetId="22">'12c. Capabilty Study-Low Volume'!psww</definedName>
    <definedName name="psww" localSheetId="24">'14. Appearance Approval Report'!psww</definedName>
    <definedName name="psww" localSheetId="25">'15a. Special Samples Shipm_Tag '!psww</definedName>
    <definedName name="psww" localSheetId="29">'18a. Material Compliance '!psww</definedName>
    <definedName name="psww">[0]!psww</definedName>
    <definedName name="Range" localSheetId="23">OFFSET(#REF!,0,0,,COUNT(#REF!))</definedName>
    <definedName name="Range" localSheetId="28">OFFSET(#REF!,0,0,,COUNT(#REF!))</definedName>
    <definedName name="Range" localSheetId="30">OFFSET(#REF!,0,0,,COUNT(#REF!))</definedName>
    <definedName name="Range" localSheetId="32">OFFSET(#REF!,0,0,,COUNT(#REF!))</definedName>
    <definedName name="Range">OFFSET(#REF!,0,0,,COUNT(#REF!))</definedName>
    <definedName name="Rbar" localSheetId="23">OFFSET(#REF!,0,0,,COUNT(#REF!))</definedName>
    <definedName name="Rbar" localSheetId="28">OFFSET(#REF!,0,0,,COUNT(#REF!))</definedName>
    <definedName name="Rbar" localSheetId="30">OFFSET(#REF!,0,0,,COUNT(#REF!))</definedName>
    <definedName name="Rbar" localSheetId="32">OFFSET(#REF!,0,0,,COUNT(#REF!))</definedName>
    <definedName name="Rbar">OFFSET(#REF!,0,0,,COUNT(#REF!))</definedName>
    <definedName name="RPNlimit" localSheetId="23">#REF!</definedName>
    <definedName name="RPNlimit" localSheetId="28">#REF!</definedName>
    <definedName name="RPNlimit" localSheetId="30">#REF!</definedName>
    <definedName name="RPNlimit" localSheetId="32">#REF!</definedName>
    <definedName name="RPNlimit">#REF!</definedName>
    <definedName name="RRXDivision">'Intro &amp; Levels'!$I$10</definedName>
    <definedName name="RRXPlant">'Intro &amp; Levels'!$I$13</definedName>
    <definedName name="RRXPONumber">'Intro &amp; Levels'!$I$12</definedName>
    <definedName name="Sigma">OFFSET('[5]Behind the scenes'!$H$89,'[5]Behind the scenes'!$L$88,0,'[5]Behind the scenes'!$L$90)</definedName>
    <definedName name="stddev" localSheetId="23">[1]T14030!#REF!</definedName>
    <definedName name="stddev" localSheetId="28">[1]T14030!#REF!</definedName>
    <definedName name="stddev" localSheetId="32">[1]T14030!#REF!</definedName>
    <definedName name="stddev">[1]T14030!#REF!</definedName>
    <definedName name="stderror">[1]T14030!$F$20</definedName>
    <definedName name="SupplierCity">'Intro &amp; Levels'!$I$19</definedName>
    <definedName name="SupplierCountry">'Intro &amp; Levels'!$I$21</definedName>
    <definedName name="Supplieremail">'Intro &amp; Levels'!$I$25</definedName>
    <definedName name="SupplierName">'Intro &amp; Levels'!$I$14</definedName>
    <definedName name="SupplierNumber">'Intro &amp; Levels'!$I$16</definedName>
    <definedName name="SupplierPhone">'Intro &amp; Levels'!$I$23</definedName>
    <definedName name="SupplierPlantName">'Intro &amp; Levels'!$I$17</definedName>
    <definedName name="SupplierShortName">'Intro &amp; Levels'!$I$14</definedName>
    <definedName name="SupplierState">'Intro &amp; Levels'!$I$20</definedName>
    <definedName name="SupplierStreetAddress">'Intro &amp; Levels'!$I$18</definedName>
    <definedName name="SupplierZip">'Intro &amp; Levels'!$I$22</definedName>
    <definedName name="testprt" localSheetId="22">#REF!</definedName>
    <definedName name="testprt" localSheetId="24">#REF!</definedName>
    <definedName name="testprt" localSheetId="25">#REF!</definedName>
    <definedName name="testprt" localSheetId="29">#REF!</definedName>
    <definedName name="testprt">#REF!</definedName>
    <definedName name="UCLr" localSheetId="23">OFFSET(#REF!,0,0,,COUNT(#REF!))</definedName>
    <definedName name="UCLr" localSheetId="28">OFFSET(#REF!,0,0,,COUNT(#REF!))</definedName>
    <definedName name="UCLr" localSheetId="30">OFFSET(#REF!,0,0,,COUNT(#REF!))</definedName>
    <definedName name="UCLr" localSheetId="32">OFFSET(#REF!,0,0,,COUNT(#REF!))</definedName>
    <definedName name="UCLr">OFFSET(#REF!,0,0,,COUNT(#REF!))</definedName>
    <definedName name="UCLx" localSheetId="23">OFFSET(#REF!,0,0,,COUNT(#REF!))</definedName>
    <definedName name="UCLx" localSheetId="28">OFFSET(#REF!,0,0,,COUNT(#REF!))</definedName>
    <definedName name="UCLx" localSheetId="30">OFFSET(#REF!,0,0,,COUNT(#REF!))</definedName>
    <definedName name="UCLx" localSheetId="32">OFFSET(#REF!,0,0,,COUNT(#REF!))</definedName>
    <definedName name="UCLx">OFFSET(#REF!,0,0,,COUNT(#REF!))</definedName>
    <definedName name="USL">OFFSET('[5]Behind the scenes'!$F$89,'[5]Behind the scenes'!$L$88,0,'[5]Behind the scenes'!$L$90)</definedName>
    <definedName name="Xbar" localSheetId="23">OFFSET(#REF!,0,0,,COUNT(#REF!))</definedName>
    <definedName name="Xbar" localSheetId="28">OFFSET(#REF!,0,0,,COUNT(#REF!))</definedName>
    <definedName name="Xbar" localSheetId="30">OFFSET(#REF!,0,0,,COUNT(#REF!))</definedName>
    <definedName name="Xbar" localSheetId="32">OFFSET(#REF!,0,0,,COUNT(#REF!))</definedName>
    <definedName name="Xbar">OFFSET(#REF!,0,0,,COUNT(#REF!))</definedName>
    <definedName name="Xbarbar" localSheetId="23">OFFSET(#REF!,0,0,,COUNT(#REF!))</definedName>
    <definedName name="Xbarbar" localSheetId="28">OFFSET(#REF!,0,0,,COUNT(#REF!))</definedName>
    <definedName name="Xbarbar" localSheetId="30">OFFSET(#REF!,0,0,,COUNT(#REF!))</definedName>
    <definedName name="Xbarbar" localSheetId="32">OFFSET(#REF!,0,0,,COUNT(#REF!))</definedName>
    <definedName name="Xbarbar">OFFSET(#REF!,0,0,,COUNT(#REF!))</definedName>
    <definedName name="Xlabels">OFFSET('[5]Behind the scenes'!$A$89,'[5]Behind the scenes'!$L$88,0,'[5]Behind the scenes'!$L$90)</definedName>
    <definedName name="Z_4386EC60_C10A_4757_8A9B_A7E03A340F6B_.wvu.PrintArea" localSheetId="18" hidden="1">'11d. M&amp;P-Painting &amp; Coating '!$A$1:$L$39</definedName>
    <definedName name="Z_4386EC60_C10A_4757_8A9B_A7E03A340F6B_.wvu.PrintArea" localSheetId="28" hidden="1">'17. Checking Aids'!$B$2:$M$36</definedName>
    <definedName name="Z_4386EC60_C10A_4757_8A9B_A7E03A340F6B_.wvu.PrintArea" localSheetId="32" hidden="1">'18d. Tooling Form'!$B$2:$M$37</definedName>
    <definedName name="Z_4386EC60_C10A_4757_8A9B_A7E03A340F6B_.wvu.PrintArea" localSheetId="8" hidden="1">'6. Process Flow'!$B$15:$N$68</definedName>
    <definedName name="Z_4386EC60_C10A_4757_8A9B_A7E03A340F6B_.wvu.PrintTitles" localSheetId="18" hidden="1">'11d. M&amp;P-Painting &amp; Coating '!$1:$13</definedName>
    <definedName name="Z_4386EC60_C10A_4757_8A9B_A7E03A340F6B_.wvu.PrintTitles" localSheetId="28" hidden="1">'17. Checking Aids'!$2:$12</definedName>
    <definedName name="Z_4386EC60_C10A_4757_8A9B_A7E03A340F6B_.wvu.PrintTitles" localSheetId="32" hidden="1">'18d. Tooling Form'!$2:$12</definedName>
    <definedName name="Z_4386EC60_C10A_4757_8A9B_A7E03A340F6B_.wvu.PrintTitles" localSheetId="8" hidden="1">'6. Process Flow'!$15:$29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 i="49" l="1"/>
  <c r="J8" i="49"/>
  <c r="J7" i="49"/>
  <c r="J6" i="49"/>
  <c r="D6" i="49"/>
  <c r="J5" i="49"/>
  <c r="D5" i="49"/>
  <c r="J4" i="49"/>
  <c r="D4" i="49"/>
  <c r="J3" i="49"/>
  <c r="D3" i="49"/>
  <c r="F37" i="50"/>
  <c r="D37" i="50"/>
  <c r="B10" i="50"/>
  <c r="H8" i="50"/>
  <c r="E8" i="50"/>
  <c r="B8" i="50"/>
  <c r="H6" i="50"/>
  <c r="E6" i="50"/>
  <c r="B6" i="50"/>
  <c r="H4" i="50"/>
  <c r="E4" i="50"/>
  <c r="K7" i="45"/>
  <c r="J5" i="45"/>
  <c r="D5" i="45"/>
  <c r="J4" i="45"/>
  <c r="D4" i="45"/>
  <c r="J3" i="45"/>
  <c r="D3" i="45"/>
  <c r="W6" i="37"/>
  <c r="M6" i="37"/>
  <c r="C6" i="37"/>
  <c r="U5" i="37"/>
  <c r="P5" i="37"/>
  <c r="C4" i="37"/>
  <c r="M2" i="37"/>
  <c r="C2" i="37"/>
  <c r="J42" i="35"/>
  <c r="I42" i="35"/>
  <c r="J41" i="35"/>
  <c r="I41" i="35"/>
  <c r="J40" i="35"/>
  <c r="I40" i="35"/>
  <c r="J39" i="35"/>
  <c r="I39" i="35"/>
  <c r="J38" i="35"/>
  <c r="I38" i="35"/>
  <c r="J37" i="35"/>
  <c r="I37" i="35"/>
  <c r="J36" i="35"/>
  <c r="I36" i="35"/>
  <c r="J35" i="35"/>
  <c r="I35" i="35"/>
  <c r="J34" i="35"/>
  <c r="I34" i="35"/>
  <c r="J33" i="35"/>
  <c r="I33" i="35"/>
  <c r="J32" i="35"/>
  <c r="I32" i="35"/>
  <c r="J31" i="35"/>
  <c r="I31" i="35"/>
  <c r="J30" i="35"/>
  <c r="I30" i="35"/>
  <c r="J29" i="35"/>
  <c r="I29" i="35"/>
  <c r="J28" i="35"/>
  <c r="I28" i="35"/>
  <c r="J27" i="35"/>
  <c r="I27" i="35"/>
  <c r="J26" i="35"/>
  <c r="I26" i="35"/>
  <c r="J25" i="35"/>
  <c r="I25" i="35"/>
  <c r="J24" i="35"/>
  <c r="I24" i="35"/>
  <c r="J23" i="35"/>
  <c r="I23" i="35"/>
  <c r="J22" i="35"/>
  <c r="I22" i="35"/>
  <c r="J21" i="35"/>
  <c r="I21" i="35"/>
  <c r="J20" i="35"/>
  <c r="I20" i="35"/>
  <c r="J19" i="35"/>
  <c r="I19" i="35"/>
  <c r="J18" i="35"/>
  <c r="I18" i="35"/>
  <c r="J17" i="35"/>
  <c r="I17" i="35"/>
  <c r="J16" i="35"/>
  <c r="I16" i="35"/>
  <c r="J15" i="35"/>
  <c r="I15" i="35"/>
  <c r="J14" i="35"/>
  <c r="I14" i="35"/>
  <c r="J13" i="35"/>
  <c r="I13" i="35"/>
  <c r="J12" i="35"/>
  <c r="I12" i="35"/>
  <c r="J11" i="35"/>
  <c r="I11" i="35"/>
  <c r="J10" i="35"/>
  <c r="I10" i="35"/>
  <c r="J9" i="35"/>
  <c r="I9" i="35"/>
  <c r="H7" i="35"/>
  <c r="H6" i="35"/>
  <c r="H5" i="35"/>
  <c r="H4" i="35"/>
  <c r="C4" i="35"/>
  <c r="H3" i="35"/>
  <c r="C3" i="35"/>
  <c r="C37" i="34"/>
  <c r="AM36" i="34"/>
  <c r="AM37" i="34" s="1"/>
  <c r="AJ36" i="34"/>
  <c r="C36" i="34"/>
  <c r="AM32" i="34"/>
  <c r="AM33" i="34" s="1"/>
  <c r="AJ32" i="34"/>
  <c r="X32" i="34"/>
  <c r="W32" i="34"/>
  <c r="V32" i="34"/>
  <c r="U32" i="34"/>
  <c r="T32" i="34"/>
  <c r="S32" i="34"/>
  <c r="R32" i="34"/>
  <c r="X31" i="34"/>
  <c r="W31" i="34"/>
  <c r="V31" i="34"/>
  <c r="U31" i="34"/>
  <c r="T31" i="34"/>
  <c r="S31" i="34"/>
  <c r="R31" i="34"/>
  <c r="X30" i="34"/>
  <c r="W30" i="34"/>
  <c r="V30" i="34"/>
  <c r="U30" i="34"/>
  <c r="T30" i="34"/>
  <c r="S30" i="34"/>
  <c r="R30" i="34"/>
  <c r="X29" i="34"/>
  <c r="W29" i="34"/>
  <c r="V29" i="34"/>
  <c r="U29" i="34"/>
  <c r="T29" i="34"/>
  <c r="S29" i="34"/>
  <c r="R29" i="34"/>
  <c r="AM28" i="34"/>
  <c r="AM29" i="34" s="1"/>
  <c r="AJ28" i="34"/>
  <c r="X28" i="34"/>
  <c r="W28" i="34"/>
  <c r="V28" i="34"/>
  <c r="U28" i="34"/>
  <c r="T28" i="34"/>
  <c r="S28" i="34"/>
  <c r="R28" i="34"/>
  <c r="X27" i="34"/>
  <c r="W27" i="34"/>
  <c r="V27" i="34"/>
  <c r="U27" i="34"/>
  <c r="T27" i="34"/>
  <c r="S27" i="34"/>
  <c r="R27" i="34"/>
  <c r="X26" i="34"/>
  <c r="W26" i="34"/>
  <c r="V26" i="34"/>
  <c r="U26" i="34"/>
  <c r="T26" i="34"/>
  <c r="S26" i="34"/>
  <c r="R26" i="34"/>
  <c r="X25" i="34"/>
  <c r="W25" i="34"/>
  <c r="V25" i="34"/>
  <c r="U25" i="34"/>
  <c r="T25" i="34"/>
  <c r="S25" i="34"/>
  <c r="R25" i="34"/>
  <c r="AM24" i="34"/>
  <c r="AM25" i="34" s="1"/>
  <c r="AJ24" i="34"/>
  <c r="X24" i="34"/>
  <c r="W24" i="34"/>
  <c r="V24" i="34"/>
  <c r="U24" i="34"/>
  <c r="T24" i="34"/>
  <c r="S24" i="34"/>
  <c r="R24" i="34"/>
  <c r="X23" i="34"/>
  <c r="W23" i="34"/>
  <c r="V23" i="34"/>
  <c r="U23" i="34"/>
  <c r="T23" i="34"/>
  <c r="S23" i="34"/>
  <c r="R23" i="34"/>
  <c r="X22" i="34"/>
  <c r="W22" i="34"/>
  <c r="V22" i="34"/>
  <c r="U22" i="34"/>
  <c r="T22" i="34"/>
  <c r="S22" i="34"/>
  <c r="R22" i="34"/>
  <c r="X21" i="34"/>
  <c r="W21" i="34"/>
  <c r="V21" i="34"/>
  <c r="U21" i="34"/>
  <c r="T21" i="34"/>
  <c r="S21" i="34"/>
  <c r="R21" i="34"/>
  <c r="AM20" i="34"/>
  <c r="AM21" i="34" s="1"/>
  <c r="AJ20" i="34"/>
  <c r="X20" i="34"/>
  <c r="W20" i="34"/>
  <c r="V20" i="34"/>
  <c r="U20" i="34"/>
  <c r="T20" i="34"/>
  <c r="S20" i="34"/>
  <c r="R20" i="34"/>
  <c r="X19" i="34"/>
  <c r="W19" i="34"/>
  <c r="V19" i="34"/>
  <c r="U19" i="34"/>
  <c r="T19" i="34"/>
  <c r="S19" i="34"/>
  <c r="R19" i="34"/>
  <c r="X18" i="34"/>
  <c r="W18" i="34"/>
  <c r="V18" i="34"/>
  <c r="U18" i="34"/>
  <c r="T18" i="34"/>
  <c r="S18" i="34"/>
  <c r="R18" i="34"/>
  <c r="F18" i="34"/>
  <c r="X17" i="34"/>
  <c r="W17" i="34"/>
  <c r="V17" i="34"/>
  <c r="U17" i="34"/>
  <c r="T17" i="34"/>
  <c r="S17" i="34"/>
  <c r="R17" i="34"/>
  <c r="AM16" i="34"/>
  <c r="AM17" i="34" s="1"/>
  <c r="AJ16" i="34"/>
  <c r="X16" i="34"/>
  <c r="W16" i="34"/>
  <c r="V16" i="34"/>
  <c r="U16" i="34"/>
  <c r="T16" i="34"/>
  <c r="S16" i="34"/>
  <c r="R16" i="34"/>
  <c r="O16" i="34"/>
  <c r="X15" i="34"/>
  <c r="W15" i="34"/>
  <c r="V15" i="34"/>
  <c r="U15" i="34"/>
  <c r="T15" i="34"/>
  <c r="S15" i="34"/>
  <c r="R15" i="34"/>
  <c r="H15" i="34"/>
  <c r="H13" i="34" s="1"/>
  <c r="X14" i="34"/>
  <c r="W14" i="34"/>
  <c r="V14" i="34"/>
  <c r="U14" i="34"/>
  <c r="T14" i="34"/>
  <c r="S14" i="34"/>
  <c r="R14" i="34"/>
  <c r="AG13" i="34"/>
  <c r="X13" i="34"/>
  <c r="W13" i="34"/>
  <c r="V13" i="34"/>
  <c r="AH10" i="34" s="1"/>
  <c r="AL28" i="34" s="1"/>
  <c r="AL29" i="34" s="1"/>
  <c r="U13" i="34"/>
  <c r="T13" i="34"/>
  <c r="S13" i="34"/>
  <c r="R13" i="34"/>
  <c r="AM12" i="34"/>
  <c r="AM13" i="34" s="1"/>
  <c r="AL12" i="34"/>
  <c r="AL13" i="34" s="1"/>
  <c r="AJ12" i="34"/>
  <c r="AH12" i="34"/>
  <c r="AL36" i="34" s="1"/>
  <c r="AL37" i="34" s="1"/>
  <c r="X12" i="34"/>
  <c r="W12" i="34"/>
  <c r="V12" i="34"/>
  <c r="U12" i="34"/>
  <c r="T12" i="34"/>
  <c r="S12" i="34"/>
  <c r="R12" i="34"/>
  <c r="K12" i="34"/>
  <c r="O8" i="34" s="1"/>
  <c r="F12" i="34"/>
  <c r="K13" i="34" s="1"/>
  <c r="AH11" i="34"/>
  <c r="AL32" i="34" s="1"/>
  <c r="AL33" i="34" s="1"/>
  <c r="X11" i="34"/>
  <c r="W11" i="34"/>
  <c r="V11" i="34"/>
  <c r="U11" i="34"/>
  <c r="T11" i="34"/>
  <c r="S11" i="34"/>
  <c r="R11" i="34"/>
  <c r="O11" i="34"/>
  <c r="X10" i="34"/>
  <c r="W10" i="34"/>
  <c r="V10" i="34"/>
  <c r="U10" i="34"/>
  <c r="T10" i="34"/>
  <c r="S10" i="34"/>
  <c r="R10" i="34"/>
  <c r="AM9" i="34"/>
  <c r="AC9" i="34"/>
  <c r="X9" i="34"/>
  <c r="W9" i="34"/>
  <c r="V9" i="34"/>
  <c r="U9" i="34"/>
  <c r="T9" i="34"/>
  <c r="S9" i="34"/>
  <c r="R9" i="34"/>
  <c r="AM30" i="34" s="1"/>
  <c r="AM8" i="34"/>
  <c r="AJ8" i="34"/>
  <c r="AF8" i="34"/>
  <c r="AK21" i="34" s="1"/>
  <c r="AK22" i="34" s="1"/>
  <c r="X8" i="34"/>
  <c r="W8" i="34"/>
  <c r="V8" i="34"/>
  <c r="U8" i="34"/>
  <c r="T8" i="34"/>
  <c r="S8" i="34"/>
  <c r="R8" i="34"/>
  <c r="AM7" i="34"/>
  <c r="AH7" i="34"/>
  <c r="AL16" i="34" s="1"/>
  <c r="AL17" i="34" s="1"/>
  <c r="AC7" i="34"/>
  <c r="AC8" i="34" s="1"/>
  <c r="X7" i="34"/>
  <c r="W7" i="34"/>
  <c r="V7" i="34"/>
  <c r="U7" i="34"/>
  <c r="T7" i="34"/>
  <c r="S7" i="34"/>
  <c r="R7" i="34"/>
  <c r="F7" i="34"/>
  <c r="AM6" i="34"/>
  <c r="AH6" i="34"/>
  <c r="AC6" i="34"/>
  <c r="X6" i="34"/>
  <c r="W6" i="34"/>
  <c r="V6" i="34"/>
  <c r="U6" i="34"/>
  <c r="T6" i="34"/>
  <c r="S6" i="34"/>
  <c r="R6" i="34"/>
  <c r="O6" i="34"/>
  <c r="K6" i="34"/>
  <c r="F6" i="34"/>
  <c r="AM5" i="34"/>
  <c r="X5" i="34"/>
  <c r="W5" i="34"/>
  <c r="V5" i="34"/>
  <c r="U5" i="34"/>
  <c r="T5" i="34"/>
  <c r="S5" i="34"/>
  <c r="R5" i="34"/>
  <c r="K5" i="34"/>
  <c r="F5" i="34"/>
  <c r="AM4" i="34"/>
  <c r="AH4" i="34"/>
  <c r="AL4" i="34" s="1"/>
  <c r="AL5" i="34" s="1"/>
  <c r="AF4" i="34"/>
  <c r="AK7" i="34" s="1"/>
  <c r="AK8" i="34" s="1"/>
  <c r="X4" i="34"/>
  <c r="W4" i="34"/>
  <c r="V4" i="34"/>
  <c r="U4" i="34"/>
  <c r="T4" i="34"/>
  <c r="S4" i="34"/>
  <c r="R4" i="34"/>
  <c r="AF11" i="34" s="1"/>
  <c r="F4" i="34"/>
  <c r="AF3" i="34"/>
  <c r="AK3" i="34" s="1"/>
  <c r="X3" i="34"/>
  <c r="W3" i="34"/>
  <c r="V3" i="34"/>
  <c r="U3" i="34"/>
  <c r="T3" i="34"/>
  <c r="S3" i="34"/>
  <c r="R3" i="34"/>
  <c r="O3" i="34"/>
  <c r="AC11" i="34" s="1"/>
  <c r="O2" i="34"/>
  <c r="O9" i="34" s="1"/>
  <c r="S40" i="51"/>
  <c r="S39" i="51"/>
  <c r="S38" i="51"/>
  <c r="S37" i="51"/>
  <c r="S36" i="51"/>
  <c r="S35" i="51"/>
  <c r="S34" i="51"/>
  <c r="S33" i="51"/>
  <c r="S32" i="51"/>
  <c r="S31" i="51"/>
  <c r="S30" i="51"/>
  <c r="S29" i="51"/>
  <c r="S28" i="51"/>
  <c r="S27" i="51"/>
  <c r="S26" i="51"/>
  <c r="S25" i="51"/>
  <c r="S24" i="51"/>
  <c r="S23" i="51"/>
  <c r="K23" i="51"/>
  <c r="S22" i="51"/>
  <c r="Z21" i="51" s="1"/>
  <c r="G22" i="51"/>
  <c r="F22" i="51"/>
  <c r="S21" i="51"/>
  <c r="G21" i="51"/>
  <c r="F21" i="51"/>
  <c r="S20" i="51"/>
  <c r="G20" i="51"/>
  <c r="F20" i="51"/>
  <c r="S19" i="51"/>
  <c r="G19" i="51"/>
  <c r="F19" i="51"/>
  <c r="S18" i="51"/>
  <c r="G18" i="51"/>
  <c r="F18" i="51"/>
  <c r="S17" i="51"/>
  <c r="K17" i="51"/>
  <c r="G17" i="51"/>
  <c r="F17" i="51"/>
  <c r="S16" i="51"/>
  <c r="O16" i="51"/>
  <c r="O17" i="51" s="1"/>
  <c r="O18" i="51" s="1"/>
  <c r="O19" i="51" s="1"/>
  <c r="O20" i="51" s="1"/>
  <c r="O21" i="51" s="1"/>
  <c r="O22" i="51" s="1"/>
  <c r="O23" i="51" s="1"/>
  <c r="O24" i="51" s="1"/>
  <c r="O25" i="51" s="1"/>
  <c r="O26" i="51" s="1"/>
  <c r="O27" i="51" s="1"/>
  <c r="O28" i="51" s="1"/>
  <c r="O29" i="51" s="1"/>
  <c r="O30" i="51" s="1"/>
  <c r="O31" i="51" s="1"/>
  <c r="O32" i="51" s="1"/>
  <c r="O33" i="51" s="1"/>
  <c r="O34" i="51" s="1"/>
  <c r="O35" i="51" s="1"/>
  <c r="O36" i="51" s="1"/>
  <c r="O37" i="51" s="1"/>
  <c r="O38" i="51" s="1"/>
  <c r="O39" i="51" s="1"/>
  <c r="O40" i="51" s="1"/>
  <c r="O41" i="51" s="1"/>
  <c r="O42" i="51" s="1"/>
  <c r="O43" i="51" s="1"/>
  <c r="O44" i="51" s="1"/>
  <c r="O45" i="51" s="1"/>
  <c r="O46" i="51" s="1"/>
  <c r="O47" i="51" s="1"/>
  <c r="O48" i="51" s="1"/>
  <c r="O49" i="51" s="1"/>
  <c r="O50" i="51" s="1"/>
  <c r="O51" i="51" s="1"/>
  <c r="O52" i="51" s="1"/>
  <c r="O53" i="51" s="1"/>
  <c r="O54" i="51" s="1"/>
  <c r="O55" i="51" s="1"/>
  <c r="O56" i="51" s="1"/>
  <c r="O57" i="51" s="1"/>
  <c r="O58" i="51" s="1"/>
  <c r="O59" i="51" s="1"/>
  <c r="O60" i="51" s="1"/>
  <c r="O61" i="51" s="1"/>
  <c r="O62" i="51" s="1"/>
  <c r="O63" i="51" s="1"/>
  <c r="O64" i="51" s="1"/>
  <c r="O65" i="51" s="1"/>
  <c r="O66" i="51" s="1"/>
  <c r="O67" i="51" s="1"/>
  <c r="O68" i="51" s="1"/>
  <c r="O69" i="51" s="1"/>
  <c r="O70" i="51" s="1"/>
  <c r="O71" i="51" s="1"/>
  <c r="O72" i="51" s="1"/>
  <c r="O73" i="51" s="1"/>
  <c r="O74" i="51" s="1"/>
  <c r="O75" i="51" s="1"/>
  <c r="O76" i="51" s="1"/>
  <c r="O77" i="51" s="1"/>
  <c r="O78" i="51" s="1"/>
  <c r="O79" i="51" s="1"/>
  <c r="O80" i="51" s="1"/>
  <c r="O81" i="51" s="1"/>
  <c r="O82" i="51" s="1"/>
  <c r="O83" i="51" s="1"/>
  <c r="O84" i="51" s="1"/>
  <c r="O85" i="51" s="1"/>
  <c r="O86" i="51" s="1"/>
  <c r="O87" i="51" s="1"/>
  <c r="O88" i="51" s="1"/>
  <c r="O89" i="51" s="1"/>
  <c r="O90" i="51" s="1"/>
  <c r="O91" i="51" s="1"/>
  <c r="O92" i="51" s="1"/>
  <c r="O93" i="51" s="1"/>
  <c r="O94" i="51" s="1"/>
  <c r="O95" i="51" s="1"/>
  <c r="O96" i="51" s="1"/>
  <c r="O97" i="51" s="1"/>
  <c r="O98" i="51" s="1"/>
  <c r="O99" i="51" s="1"/>
  <c r="O100" i="51" s="1"/>
  <c r="O101" i="51" s="1"/>
  <c r="O102" i="51" s="1"/>
  <c r="O103" i="51" s="1"/>
  <c r="O104" i="51" s="1"/>
  <c r="O105" i="51" s="1"/>
  <c r="O106" i="51" s="1"/>
  <c r="O107" i="51" s="1"/>
  <c r="O108" i="51" s="1"/>
  <c r="O109" i="51" s="1"/>
  <c r="O110" i="51" s="1"/>
  <c r="K16" i="51"/>
  <c r="Z47" i="51" s="1"/>
  <c r="G16" i="51"/>
  <c r="F16" i="51"/>
  <c r="S15" i="51"/>
  <c r="G15" i="51"/>
  <c r="F15" i="51"/>
  <c r="S14" i="51"/>
  <c r="K14" i="51"/>
  <c r="G14" i="51"/>
  <c r="F14" i="51"/>
  <c r="AJ13" i="51"/>
  <c r="Z25" i="51" s="1"/>
  <c r="S13" i="51"/>
  <c r="G13" i="51"/>
  <c r="G24" i="51" s="1"/>
  <c r="AB6" i="51" s="1"/>
  <c r="F13" i="51"/>
  <c r="F23" i="51" s="1"/>
  <c r="K18" i="51" s="1"/>
  <c r="AJ12" i="51"/>
  <c r="S12" i="51"/>
  <c r="O12" i="51"/>
  <c r="O13" i="51" s="1"/>
  <c r="O14" i="51" s="1"/>
  <c r="O15" i="51" s="1"/>
  <c r="S11" i="51"/>
  <c r="Z20" i="51" s="1"/>
  <c r="I8" i="51"/>
  <c r="AB7" i="51"/>
  <c r="I7" i="51"/>
  <c r="D7" i="51"/>
  <c r="AC6" i="51"/>
  <c r="K19" i="51" s="1"/>
  <c r="F27" i="51" s="1"/>
  <c r="I6" i="51"/>
  <c r="D6" i="51"/>
  <c r="AJ5" i="51"/>
  <c r="I5" i="51"/>
  <c r="D5" i="51"/>
  <c r="I4" i="51"/>
  <c r="D4" i="51"/>
  <c r="S90" i="39"/>
  <c r="S89" i="39"/>
  <c r="S88" i="39"/>
  <c r="S87" i="39"/>
  <c r="S86" i="39"/>
  <c r="S85" i="39"/>
  <c r="S84" i="39"/>
  <c r="S83" i="39"/>
  <c r="S82" i="39"/>
  <c r="S81" i="39"/>
  <c r="S80" i="39"/>
  <c r="S79" i="39"/>
  <c r="S78" i="39"/>
  <c r="S77" i="39"/>
  <c r="S76" i="39"/>
  <c r="S75" i="39"/>
  <c r="S74" i="39"/>
  <c r="S73" i="39"/>
  <c r="S72" i="39"/>
  <c r="S71" i="39"/>
  <c r="S70" i="39"/>
  <c r="S69" i="39"/>
  <c r="S68" i="39"/>
  <c r="S67" i="39"/>
  <c r="S66" i="39"/>
  <c r="S65" i="39"/>
  <c r="S64" i="39"/>
  <c r="Z63" i="39"/>
  <c r="Z64" i="39" s="1"/>
  <c r="S63" i="39"/>
  <c r="S62" i="39"/>
  <c r="S61" i="39"/>
  <c r="S60" i="39"/>
  <c r="S59" i="39"/>
  <c r="S58" i="39"/>
  <c r="S57" i="39"/>
  <c r="S56" i="39"/>
  <c r="S55" i="39"/>
  <c r="S54" i="39"/>
  <c r="S53" i="39"/>
  <c r="S52" i="39"/>
  <c r="S51" i="39"/>
  <c r="S50" i="39"/>
  <c r="S49" i="39"/>
  <c r="S48" i="39"/>
  <c r="S47" i="39"/>
  <c r="S46" i="39"/>
  <c r="S45" i="39"/>
  <c r="S44" i="39"/>
  <c r="S43" i="39"/>
  <c r="S42" i="39"/>
  <c r="S41" i="39"/>
  <c r="S40" i="39"/>
  <c r="S113" i="39" s="1"/>
  <c r="S39" i="39"/>
  <c r="S38" i="39"/>
  <c r="S37" i="39"/>
  <c r="S36" i="39"/>
  <c r="S35" i="39"/>
  <c r="S34" i="39"/>
  <c r="S33" i="39"/>
  <c r="S32" i="39"/>
  <c r="I32" i="39"/>
  <c r="H32" i="39"/>
  <c r="S31" i="39"/>
  <c r="I31" i="39"/>
  <c r="H31" i="39"/>
  <c r="S30" i="39"/>
  <c r="I30" i="39"/>
  <c r="H30" i="39"/>
  <c r="S29" i="39"/>
  <c r="I29" i="39"/>
  <c r="S28" i="39"/>
  <c r="I28" i="39"/>
  <c r="H28" i="39"/>
  <c r="S27" i="39"/>
  <c r="I27" i="39"/>
  <c r="H27" i="39"/>
  <c r="S26" i="39"/>
  <c r="I26" i="39"/>
  <c r="H26" i="39"/>
  <c r="S25" i="39"/>
  <c r="M25" i="39"/>
  <c r="I25" i="39"/>
  <c r="H25" i="39"/>
  <c r="S24" i="39"/>
  <c r="I24" i="39"/>
  <c r="H24" i="39"/>
  <c r="S23" i="39"/>
  <c r="I23" i="39"/>
  <c r="S22" i="39"/>
  <c r="I22" i="39"/>
  <c r="H22" i="39"/>
  <c r="S21" i="39"/>
  <c r="I21" i="39"/>
  <c r="H21" i="39"/>
  <c r="Z20" i="39"/>
  <c r="S20" i="39"/>
  <c r="I20" i="39"/>
  <c r="H20" i="39"/>
  <c r="S19" i="39"/>
  <c r="M19" i="39"/>
  <c r="H19" i="39"/>
  <c r="S18" i="39"/>
  <c r="M18" i="39"/>
  <c r="Z47" i="39" s="1"/>
  <c r="Z48" i="39" s="1"/>
  <c r="I18" i="39"/>
  <c r="S17" i="39"/>
  <c r="M17" i="39"/>
  <c r="I17" i="39"/>
  <c r="H17" i="39"/>
  <c r="S16" i="39"/>
  <c r="M16" i="39"/>
  <c r="H29" i="39" s="1"/>
  <c r="I16" i="39"/>
  <c r="H16" i="39"/>
  <c r="S15" i="39"/>
  <c r="I15" i="39"/>
  <c r="H15" i="39"/>
  <c r="S14" i="39"/>
  <c r="I14" i="39"/>
  <c r="H14" i="39"/>
  <c r="S13" i="39"/>
  <c r="S116" i="39" s="1"/>
  <c r="O13" i="39"/>
  <c r="O14" i="39" s="1"/>
  <c r="O15" i="39" s="1"/>
  <c r="O16" i="39" s="1"/>
  <c r="O17" i="39" s="1"/>
  <c r="O18" i="39" s="1"/>
  <c r="O19" i="39" s="1"/>
  <c r="O20" i="39" s="1"/>
  <c r="O21" i="39" s="1"/>
  <c r="O22" i="39" s="1"/>
  <c r="O23" i="39" s="1"/>
  <c r="O24" i="39" s="1"/>
  <c r="O25" i="39" s="1"/>
  <c r="O26" i="39" s="1"/>
  <c r="O27" i="39" s="1"/>
  <c r="O28" i="39" s="1"/>
  <c r="O29" i="39" s="1"/>
  <c r="O30" i="39" s="1"/>
  <c r="O31" i="39" s="1"/>
  <c r="O32" i="39" s="1"/>
  <c r="O33" i="39" s="1"/>
  <c r="O34" i="39" s="1"/>
  <c r="O35" i="39" s="1"/>
  <c r="O36" i="39" s="1"/>
  <c r="O37" i="39" s="1"/>
  <c r="O38" i="39" s="1"/>
  <c r="O39" i="39" s="1"/>
  <c r="O40" i="39" s="1"/>
  <c r="O41" i="39" s="1"/>
  <c r="O42" i="39" s="1"/>
  <c r="O43" i="39" s="1"/>
  <c r="O44" i="39" s="1"/>
  <c r="O45" i="39" s="1"/>
  <c r="O46" i="39" s="1"/>
  <c r="O47" i="39" s="1"/>
  <c r="O48" i="39" s="1"/>
  <c r="O49" i="39" s="1"/>
  <c r="O50" i="39" s="1"/>
  <c r="O51" i="39" s="1"/>
  <c r="O52" i="39" s="1"/>
  <c r="O53" i="39" s="1"/>
  <c r="O54" i="39" s="1"/>
  <c r="O55" i="39" s="1"/>
  <c r="O56" i="39" s="1"/>
  <c r="O57" i="39" s="1"/>
  <c r="O58" i="39" s="1"/>
  <c r="O59" i="39" s="1"/>
  <c r="O60" i="39" s="1"/>
  <c r="O61" i="39" s="1"/>
  <c r="O62" i="39" s="1"/>
  <c r="O63" i="39" s="1"/>
  <c r="O64" i="39" s="1"/>
  <c r="O65" i="39" s="1"/>
  <c r="O66" i="39" s="1"/>
  <c r="O67" i="39" s="1"/>
  <c r="O68" i="39" s="1"/>
  <c r="O69" i="39" s="1"/>
  <c r="O70" i="39" s="1"/>
  <c r="O71" i="39" s="1"/>
  <c r="O72" i="39" s="1"/>
  <c r="O73" i="39" s="1"/>
  <c r="O74" i="39" s="1"/>
  <c r="O75" i="39" s="1"/>
  <c r="O76" i="39" s="1"/>
  <c r="O77" i="39" s="1"/>
  <c r="O78" i="39" s="1"/>
  <c r="O79" i="39" s="1"/>
  <c r="O80" i="39" s="1"/>
  <c r="O81" i="39" s="1"/>
  <c r="O82" i="39" s="1"/>
  <c r="O83" i="39" s="1"/>
  <c r="O84" i="39" s="1"/>
  <c r="O85" i="39" s="1"/>
  <c r="O86" i="39" s="1"/>
  <c r="O87" i="39" s="1"/>
  <c r="O88" i="39" s="1"/>
  <c r="O89" i="39" s="1"/>
  <c r="O90" i="39" s="1"/>
  <c r="O91" i="39" s="1"/>
  <c r="O92" i="39" s="1"/>
  <c r="O93" i="39" s="1"/>
  <c r="O94" i="39" s="1"/>
  <c r="O95" i="39" s="1"/>
  <c r="O96" i="39" s="1"/>
  <c r="O97" i="39" s="1"/>
  <c r="O98" i="39" s="1"/>
  <c r="O99" i="39" s="1"/>
  <c r="O100" i="39" s="1"/>
  <c r="O101" i="39" s="1"/>
  <c r="O102" i="39" s="1"/>
  <c r="O103" i="39" s="1"/>
  <c r="O104" i="39" s="1"/>
  <c r="O105" i="39" s="1"/>
  <c r="O106" i="39" s="1"/>
  <c r="O107" i="39" s="1"/>
  <c r="O108" i="39" s="1"/>
  <c r="O109" i="39" s="1"/>
  <c r="O110" i="39" s="1"/>
  <c r="I13" i="39"/>
  <c r="H13" i="39"/>
  <c r="H33" i="39" s="1"/>
  <c r="M20" i="39" s="1"/>
  <c r="S12" i="39"/>
  <c r="O12" i="39"/>
  <c r="S11" i="39"/>
  <c r="S117" i="39" s="1"/>
  <c r="K8" i="39"/>
  <c r="AB7" i="39"/>
  <c r="K7" i="39"/>
  <c r="D7" i="39"/>
  <c r="K6" i="39"/>
  <c r="D6" i="39"/>
  <c r="AJ5" i="39"/>
  <c r="K5" i="39"/>
  <c r="D5" i="39"/>
  <c r="K4" i="39"/>
  <c r="D4" i="39"/>
  <c r="K6" i="31"/>
  <c r="K5" i="31"/>
  <c r="I4" i="31"/>
  <c r="I3" i="31"/>
  <c r="C3" i="31"/>
  <c r="I2" i="31"/>
  <c r="C2" i="31"/>
  <c r="M7" i="29"/>
  <c r="M6" i="29"/>
  <c r="G6" i="29"/>
  <c r="M5" i="29"/>
  <c r="L4" i="29"/>
  <c r="C4" i="29"/>
  <c r="L3" i="29"/>
  <c r="C3" i="29"/>
  <c r="Q47" i="27"/>
  <c r="P47" i="27"/>
  <c r="Q46" i="27"/>
  <c r="P46" i="27"/>
  <c r="Q45" i="27"/>
  <c r="P45" i="27"/>
  <c r="Q44" i="27"/>
  <c r="P44" i="27"/>
  <c r="Q43" i="27"/>
  <c r="P43" i="27"/>
  <c r="Q42" i="27"/>
  <c r="P42" i="27"/>
  <c r="Q41" i="27"/>
  <c r="P41" i="27"/>
  <c r="Q40" i="27"/>
  <c r="P40" i="27"/>
  <c r="Q39" i="27"/>
  <c r="P39" i="27"/>
  <c r="Q38" i="27"/>
  <c r="P38" i="27"/>
  <c r="Q37" i="27"/>
  <c r="P37" i="27"/>
  <c r="Q36" i="27"/>
  <c r="P36" i="27"/>
  <c r="Q35" i="27"/>
  <c r="P35" i="27"/>
  <c r="Q34" i="27"/>
  <c r="P34" i="27"/>
  <c r="Q33" i="27"/>
  <c r="P33" i="27"/>
  <c r="Q32" i="27"/>
  <c r="P32" i="27"/>
  <c r="Q31" i="27"/>
  <c r="P31" i="27"/>
  <c r="Q30" i="27"/>
  <c r="P30" i="27"/>
  <c r="Q29" i="27"/>
  <c r="P29" i="27"/>
  <c r="Q28" i="27"/>
  <c r="P28" i="27"/>
  <c r="Q27" i="27"/>
  <c r="P27" i="27"/>
  <c r="Q26" i="27"/>
  <c r="P26" i="27"/>
  <c r="Q25" i="27"/>
  <c r="P25" i="27"/>
  <c r="Q24" i="27"/>
  <c r="P24" i="27"/>
  <c r="Q23" i="27"/>
  <c r="P23" i="27"/>
  <c r="Q22" i="27"/>
  <c r="P22" i="27"/>
  <c r="Q21" i="27"/>
  <c r="P21" i="27"/>
  <c r="Q20" i="27"/>
  <c r="P20" i="27"/>
  <c r="Q19" i="27"/>
  <c r="P19" i="27"/>
  <c r="Q18" i="27"/>
  <c r="P18" i="27"/>
  <c r="Q17" i="27"/>
  <c r="P17" i="27"/>
  <c r="Q16" i="27"/>
  <c r="P16" i="27"/>
  <c r="Q15" i="27"/>
  <c r="P15" i="27"/>
  <c r="Q14" i="27"/>
  <c r="P14" i="27"/>
  <c r="Q13" i="27"/>
  <c r="P13" i="27"/>
  <c r="Q12" i="27"/>
  <c r="P12" i="27"/>
  <c r="Q11" i="27"/>
  <c r="P11" i="27"/>
  <c r="Q10" i="27"/>
  <c r="L6" i="27"/>
  <c r="E6" i="27"/>
  <c r="L5" i="27"/>
  <c r="J4" i="27"/>
  <c r="C4" i="27"/>
  <c r="J3" i="27"/>
  <c r="C3" i="27"/>
  <c r="Q47" i="26"/>
  <c r="P47" i="26"/>
  <c r="Q46" i="26"/>
  <c r="P46" i="26"/>
  <c r="Q45" i="26"/>
  <c r="P45" i="26"/>
  <c r="Q44" i="26"/>
  <c r="P44" i="26"/>
  <c r="Q43" i="26"/>
  <c r="P43" i="26"/>
  <c r="Q42" i="26"/>
  <c r="P42" i="26"/>
  <c r="Q41" i="26"/>
  <c r="P41" i="26"/>
  <c r="Q40" i="26"/>
  <c r="P40" i="26"/>
  <c r="Q39" i="26"/>
  <c r="P39" i="26"/>
  <c r="Q38" i="26"/>
  <c r="P38" i="26"/>
  <c r="Q37" i="26"/>
  <c r="P37" i="26"/>
  <c r="Q36" i="26"/>
  <c r="P36" i="26"/>
  <c r="Q35" i="26"/>
  <c r="P35" i="26"/>
  <c r="Q34" i="26"/>
  <c r="P34" i="26"/>
  <c r="Q33" i="26"/>
  <c r="P33" i="26"/>
  <c r="Q32" i="26"/>
  <c r="P32" i="26"/>
  <c r="Q31" i="26"/>
  <c r="P31" i="26"/>
  <c r="Q30" i="26"/>
  <c r="P30" i="26"/>
  <c r="Q29" i="26"/>
  <c r="P29" i="26"/>
  <c r="Q28" i="26"/>
  <c r="P28" i="26"/>
  <c r="Q27" i="26"/>
  <c r="P27" i="26"/>
  <c r="Q26" i="26"/>
  <c r="P26" i="26"/>
  <c r="Q25" i="26"/>
  <c r="P25" i="26"/>
  <c r="Q24" i="26"/>
  <c r="P24" i="26"/>
  <c r="Q23" i="26"/>
  <c r="P23" i="26"/>
  <c r="Q22" i="26"/>
  <c r="P22" i="26"/>
  <c r="Q21" i="26"/>
  <c r="P21" i="26"/>
  <c r="Q20" i="26"/>
  <c r="P20" i="26"/>
  <c r="Q19" i="26"/>
  <c r="P19" i="26"/>
  <c r="Q18" i="26"/>
  <c r="P18" i="26"/>
  <c r="Q17" i="26"/>
  <c r="P17" i="26"/>
  <c r="Q16" i="26"/>
  <c r="P16" i="26"/>
  <c r="Q15" i="26"/>
  <c r="P15" i="26"/>
  <c r="Q14" i="26"/>
  <c r="P14" i="26"/>
  <c r="Q13" i="26"/>
  <c r="P13" i="26"/>
  <c r="Q12" i="26"/>
  <c r="P12" i="26"/>
  <c r="Q11" i="26"/>
  <c r="P11" i="26"/>
  <c r="Q10" i="26"/>
  <c r="L6" i="26"/>
  <c r="J5" i="26"/>
  <c r="J4" i="26"/>
  <c r="C4" i="26"/>
  <c r="J3" i="26"/>
  <c r="C3" i="26"/>
  <c r="G42" i="38"/>
  <c r="F42" i="38"/>
  <c r="E42" i="38"/>
  <c r="G41" i="38"/>
  <c r="F41" i="38"/>
  <c r="E41" i="38"/>
  <c r="G40" i="38"/>
  <c r="F40" i="38"/>
  <c r="E40" i="38"/>
  <c r="G37" i="38"/>
  <c r="F37" i="38"/>
  <c r="E37" i="38"/>
  <c r="G34" i="38"/>
  <c r="F34" i="38"/>
  <c r="E34" i="38"/>
  <c r="H9" i="38"/>
  <c r="H8" i="38"/>
  <c r="H7" i="38"/>
  <c r="C7" i="38"/>
  <c r="H6" i="38"/>
  <c r="C6" i="38"/>
  <c r="H5" i="38"/>
  <c r="C5" i="38"/>
  <c r="M4" i="38"/>
  <c r="H4" i="38"/>
  <c r="C4" i="38"/>
  <c r="H53" i="23"/>
  <c r="N45" i="23"/>
  <c r="N43" i="23"/>
  <c r="N44" i="23" s="1"/>
  <c r="N42" i="23"/>
  <c r="M37" i="23"/>
  <c r="N48" i="23" s="1"/>
  <c r="N49" i="23" s="1"/>
  <c r="N50" i="23" s="1"/>
  <c r="I33" i="23"/>
  <c r="D30" i="23"/>
  <c r="O27" i="23"/>
  <c r="N27" i="23"/>
  <c r="M27" i="23"/>
  <c r="N30" i="23" s="1"/>
  <c r="K27" i="23"/>
  <c r="J27" i="23"/>
  <c r="I27" i="23"/>
  <c r="H27" i="23"/>
  <c r="I30" i="23" s="1"/>
  <c r="E27" i="23"/>
  <c r="D27" i="23"/>
  <c r="C27" i="23"/>
  <c r="P24" i="23"/>
  <c r="K24" i="23"/>
  <c r="F24" i="23"/>
  <c r="P23" i="23"/>
  <c r="K23" i="23"/>
  <c r="F23" i="23"/>
  <c r="P22" i="23"/>
  <c r="K22" i="23"/>
  <c r="F22" i="23"/>
  <c r="Q21" i="23"/>
  <c r="P21" i="23"/>
  <c r="K21" i="23"/>
  <c r="F21" i="23"/>
  <c r="Q20" i="23"/>
  <c r="P20" i="23"/>
  <c r="K20" i="23"/>
  <c r="F20" i="23"/>
  <c r="Q19" i="23"/>
  <c r="P19" i="23"/>
  <c r="K19" i="23"/>
  <c r="F19" i="23"/>
  <c r="Q18" i="23"/>
  <c r="P18" i="23"/>
  <c r="K18" i="23"/>
  <c r="F18" i="23"/>
  <c r="Q17" i="23"/>
  <c r="P17" i="23"/>
  <c r="K17" i="23"/>
  <c r="F17" i="23"/>
  <c r="Q16" i="23"/>
  <c r="P16" i="23"/>
  <c r="K16" i="23"/>
  <c r="F16" i="23"/>
  <c r="P15" i="23"/>
  <c r="K15" i="23"/>
  <c r="F15" i="23"/>
  <c r="F27" i="23" s="1"/>
  <c r="D33" i="23" s="1"/>
  <c r="M32" i="23" s="1"/>
  <c r="J7" i="23"/>
  <c r="J6" i="23"/>
  <c r="K4" i="23"/>
  <c r="K3" i="23"/>
  <c r="K2" i="23"/>
  <c r="C10" i="22"/>
  <c r="A10" i="22"/>
  <c r="C8" i="22"/>
  <c r="A8" i="22"/>
  <c r="C6" i="22"/>
  <c r="A6" i="22"/>
  <c r="S142" i="17"/>
  <c r="L142" i="17"/>
  <c r="S141" i="17"/>
  <c r="L141" i="17"/>
  <c r="S140" i="17"/>
  <c r="L140" i="17"/>
  <c r="S139" i="17"/>
  <c r="L139" i="17"/>
  <c r="S138" i="17"/>
  <c r="L138" i="17"/>
  <c r="S137" i="17"/>
  <c r="L137" i="17"/>
  <c r="S136" i="17"/>
  <c r="L136" i="17"/>
  <c r="S135" i="17"/>
  <c r="L135" i="17"/>
  <c r="S134" i="17"/>
  <c r="L134" i="17"/>
  <c r="S133" i="17"/>
  <c r="L133" i="17"/>
  <c r="S132" i="17"/>
  <c r="L132" i="17"/>
  <c r="S131" i="17"/>
  <c r="L131" i="17"/>
  <c r="S130" i="17"/>
  <c r="L130" i="17"/>
  <c r="S129" i="17"/>
  <c r="L129" i="17"/>
  <c r="S128" i="17"/>
  <c r="L128" i="17"/>
  <c r="S127" i="17"/>
  <c r="L127" i="17"/>
  <c r="S126" i="17"/>
  <c r="L126" i="17"/>
  <c r="S125" i="17"/>
  <c r="L125" i="17"/>
  <c r="S124" i="17"/>
  <c r="L124" i="17"/>
  <c r="S123" i="17"/>
  <c r="L123" i="17"/>
  <c r="S122" i="17"/>
  <c r="L122" i="17"/>
  <c r="S121" i="17"/>
  <c r="L121" i="17"/>
  <c r="S120" i="17"/>
  <c r="L120" i="17"/>
  <c r="S119" i="17"/>
  <c r="L119" i="17"/>
  <c r="S118" i="17"/>
  <c r="L118" i="17"/>
  <c r="S117" i="17"/>
  <c r="L117" i="17"/>
  <c r="S116" i="17"/>
  <c r="L116" i="17"/>
  <c r="S115" i="17"/>
  <c r="L115" i="17"/>
  <c r="S114" i="17"/>
  <c r="L114" i="17"/>
  <c r="S113" i="17"/>
  <c r="L113" i="17"/>
  <c r="S112" i="17"/>
  <c r="L112" i="17"/>
  <c r="S111" i="17"/>
  <c r="L111" i="17"/>
  <c r="S110" i="17"/>
  <c r="L110" i="17"/>
  <c r="S109" i="17"/>
  <c r="L109" i="17"/>
  <c r="S108" i="17"/>
  <c r="L108" i="17"/>
  <c r="S107" i="17"/>
  <c r="L107" i="17"/>
  <c r="S106" i="17"/>
  <c r="L106" i="17"/>
  <c r="S105" i="17"/>
  <c r="L105" i="17"/>
  <c r="S104" i="17"/>
  <c r="L104" i="17"/>
  <c r="S103" i="17"/>
  <c r="L103" i="17"/>
  <c r="S102" i="17"/>
  <c r="L102" i="17"/>
  <c r="S101" i="17"/>
  <c r="L101" i="17"/>
  <c r="S100" i="17"/>
  <c r="L100" i="17"/>
  <c r="S99" i="17"/>
  <c r="L99" i="17"/>
  <c r="S98" i="17"/>
  <c r="L98" i="17"/>
  <c r="S97" i="17"/>
  <c r="L97" i="17"/>
  <c r="S96" i="17"/>
  <c r="L96" i="17"/>
  <c r="S95" i="17"/>
  <c r="L95" i="17"/>
  <c r="S94" i="17"/>
  <c r="L94" i="17"/>
  <c r="S93" i="17"/>
  <c r="L93" i="17"/>
  <c r="S92" i="17"/>
  <c r="L92" i="17"/>
  <c r="S91" i="17"/>
  <c r="L91" i="17"/>
  <c r="S90" i="17"/>
  <c r="L90" i="17"/>
  <c r="S89" i="17"/>
  <c r="L89" i="17"/>
  <c r="S88" i="17"/>
  <c r="L88" i="17"/>
  <c r="S87" i="17"/>
  <c r="L87" i="17"/>
  <c r="S86" i="17"/>
  <c r="L86" i="17"/>
  <c r="S85" i="17"/>
  <c r="L85" i="17"/>
  <c r="S84" i="17"/>
  <c r="L84" i="17"/>
  <c r="S83" i="17"/>
  <c r="L83" i="17"/>
  <c r="S82" i="17"/>
  <c r="L82" i="17"/>
  <c r="S81" i="17"/>
  <c r="L81" i="17"/>
  <c r="S80" i="17"/>
  <c r="L80" i="17"/>
  <c r="S79" i="17"/>
  <c r="L79" i="17"/>
  <c r="S78" i="17"/>
  <c r="L78" i="17"/>
  <c r="S77" i="17"/>
  <c r="L77" i="17"/>
  <c r="S76" i="17"/>
  <c r="L76" i="17"/>
  <c r="S75" i="17"/>
  <c r="L75" i="17"/>
  <c r="S74" i="17"/>
  <c r="L74" i="17"/>
  <c r="S73" i="17"/>
  <c r="L73" i="17"/>
  <c r="S72" i="17"/>
  <c r="L72" i="17"/>
  <c r="S71" i="17"/>
  <c r="L71" i="17"/>
  <c r="S70" i="17"/>
  <c r="L70" i="17"/>
  <c r="S69" i="17"/>
  <c r="L69" i="17"/>
  <c r="S68" i="17"/>
  <c r="L68" i="17"/>
  <c r="S67" i="17"/>
  <c r="L67" i="17"/>
  <c r="S66" i="17"/>
  <c r="L66" i="17"/>
  <c r="S65" i="17"/>
  <c r="L65" i="17"/>
  <c r="S64" i="17"/>
  <c r="L64" i="17"/>
  <c r="S63" i="17"/>
  <c r="L63" i="17"/>
  <c r="S62" i="17"/>
  <c r="L62" i="17"/>
  <c r="S61" i="17"/>
  <c r="L61" i="17"/>
  <c r="S60" i="17"/>
  <c r="L60" i="17"/>
  <c r="S59" i="17"/>
  <c r="L59" i="17"/>
  <c r="S58" i="17"/>
  <c r="L58" i="17"/>
  <c r="S57" i="17"/>
  <c r="L57" i="17"/>
  <c r="S56" i="17"/>
  <c r="L56" i="17"/>
  <c r="S55" i="17"/>
  <c r="L55" i="17"/>
  <c r="S54" i="17"/>
  <c r="L54" i="17"/>
  <c r="S53" i="17"/>
  <c r="L53" i="17"/>
  <c r="S52" i="17"/>
  <c r="L52" i="17"/>
  <c r="S51" i="17"/>
  <c r="L51" i="17"/>
  <c r="S50" i="17"/>
  <c r="L50" i="17"/>
  <c r="S49" i="17"/>
  <c r="L49" i="17"/>
  <c r="S48" i="17"/>
  <c r="L48" i="17"/>
  <c r="S47" i="17"/>
  <c r="L47" i="17"/>
  <c r="S46" i="17"/>
  <c r="L46" i="17"/>
  <c r="S45" i="17"/>
  <c r="L45" i="17"/>
  <c r="S44" i="17"/>
  <c r="L44" i="17"/>
  <c r="S43" i="17"/>
  <c r="L43" i="17"/>
  <c r="S42" i="17"/>
  <c r="L42" i="17"/>
  <c r="S41" i="17"/>
  <c r="L41" i="17"/>
  <c r="S40" i="17"/>
  <c r="L40" i="17"/>
  <c r="S39" i="17"/>
  <c r="L39" i="17"/>
  <c r="S38" i="17"/>
  <c r="L38" i="17"/>
  <c r="S37" i="17"/>
  <c r="L37" i="17"/>
  <c r="S36" i="17"/>
  <c r="L36" i="17"/>
  <c r="S35" i="17"/>
  <c r="L35" i="17"/>
  <c r="S34" i="17"/>
  <c r="L34" i="17"/>
  <c r="S33" i="17"/>
  <c r="L33" i="17"/>
  <c r="S32" i="17"/>
  <c r="L32" i="17"/>
  <c r="S31" i="17"/>
  <c r="L31" i="17"/>
  <c r="S30" i="17"/>
  <c r="L30" i="17"/>
  <c r="S29" i="17"/>
  <c r="L29" i="17"/>
  <c r="S28" i="17"/>
  <c r="L28" i="17"/>
  <c r="S27" i="17"/>
  <c r="L27" i="17"/>
  <c r="S26" i="17"/>
  <c r="L26" i="17"/>
  <c r="S25" i="17"/>
  <c r="L25" i="17"/>
  <c r="S24" i="17"/>
  <c r="L24" i="17"/>
  <c r="S23" i="17"/>
  <c r="L23" i="17"/>
  <c r="S22" i="17"/>
  <c r="L22" i="17"/>
  <c r="S21" i="17"/>
  <c r="L21" i="17"/>
  <c r="S20" i="17"/>
  <c r="L20" i="17"/>
  <c r="S19" i="17"/>
  <c r="L19" i="17"/>
  <c r="S18" i="17"/>
  <c r="L18" i="17"/>
  <c r="S17" i="17"/>
  <c r="L17" i="17"/>
  <c r="S16" i="17"/>
  <c r="L16" i="17"/>
  <c r="S15" i="17"/>
  <c r="L15" i="17"/>
  <c r="S14" i="17"/>
  <c r="L14" i="17"/>
  <c r="S13" i="17"/>
  <c r="L13" i="17"/>
  <c r="S12" i="17"/>
  <c r="L12" i="17"/>
  <c r="I8" i="17"/>
  <c r="I7" i="17"/>
  <c r="C6" i="17"/>
  <c r="C5" i="17"/>
  <c r="K20" i="16"/>
  <c r="K19" i="16"/>
  <c r="F19" i="16"/>
  <c r="K18" i="16"/>
  <c r="F18" i="16"/>
  <c r="M17" i="16"/>
  <c r="U50" i="14"/>
  <c r="N50" i="14"/>
  <c r="U49" i="14"/>
  <c r="N49" i="14"/>
  <c r="U48" i="14"/>
  <c r="N48" i="14"/>
  <c r="U47" i="14"/>
  <c r="N47" i="14"/>
  <c r="U46" i="14"/>
  <c r="N46" i="14"/>
  <c r="U45" i="14"/>
  <c r="N45" i="14"/>
  <c r="U44" i="14"/>
  <c r="N44" i="14"/>
  <c r="U43" i="14"/>
  <c r="N43" i="14"/>
  <c r="U42" i="14"/>
  <c r="N42" i="14"/>
  <c r="U41" i="14"/>
  <c r="N41" i="14"/>
  <c r="U40" i="14"/>
  <c r="N40" i="14"/>
  <c r="U39" i="14"/>
  <c r="N39" i="14"/>
  <c r="U38" i="14"/>
  <c r="N38" i="14"/>
  <c r="U37" i="14"/>
  <c r="N37" i="14"/>
  <c r="U36" i="14"/>
  <c r="N36" i="14"/>
  <c r="U35" i="14"/>
  <c r="N35" i="14"/>
  <c r="U34" i="14"/>
  <c r="N34" i="14"/>
  <c r="U33" i="14"/>
  <c r="N33" i="14"/>
  <c r="U32" i="14"/>
  <c r="N32" i="14"/>
  <c r="U31" i="14"/>
  <c r="N31" i="14"/>
  <c r="U30" i="14"/>
  <c r="N30" i="14"/>
  <c r="U29" i="14"/>
  <c r="N29" i="14"/>
  <c r="U28" i="14"/>
  <c r="N28" i="14"/>
  <c r="U27" i="14"/>
  <c r="N27" i="14"/>
  <c r="U26" i="14"/>
  <c r="N26" i="14"/>
  <c r="U25" i="14"/>
  <c r="N25" i="14"/>
  <c r="U24" i="14"/>
  <c r="N24" i="14"/>
  <c r="U23" i="14"/>
  <c r="N23" i="14"/>
  <c r="U22" i="14"/>
  <c r="N22" i="14"/>
  <c r="U21" i="14"/>
  <c r="N21" i="14"/>
  <c r="J17" i="14"/>
  <c r="D16" i="14"/>
  <c r="D15" i="14"/>
  <c r="D14" i="14"/>
  <c r="L18" i="6"/>
  <c r="I18" i="6"/>
  <c r="G18" i="6"/>
  <c r="E18" i="6"/>
  <c r="B18" i="6"/>
  <c r="L15" i="6"/>
  <c r="B15" i="6"/>
  <c r="L12" i="6"/>
  <c r="I12" i="6"/>
  <c r="B12" i="6"/>
  <c r="N7" i="6"/>
  <c r="S5" i="6"/>
  <c r="F5" i="6"/>
  <c r="O4" i="6"/>
  <c r="E4" i="6"/>
  <c r="O3" i="6"/>
  <c r="D3" i="6"/>
  <c r="K20" i="51" l="1"/>
  <c r="K22" i="51" s="1"/>
  <c r="F28" i="51" s="1"/>
  <c r="AJ1" i="51"/>
  <c r="P27" i="23"/>
  <c r="AJ12" i="39"/>
  <c r="Z18" i="51"/>
  <c r="P11" i="51"/>
  <c r="M38" i="23"/>
  <c r="M39" i="23" s="1"/>
  <c r="Z63" i="51"/>
  <c r="Z64" i="51" s="1"/>
  <c r="K21" i="51"/>
  <c r="S114" i="39"/>
  <c r="AJ1" i="39" s="1"/>
  <c r="AK4" i="34"/>
  <c r="AK40" i="34"/>
  <c r="AJ4" i="51"/>
  <c r="AK33" i="34"/>
  <c r="AK34" i="34" s="1"/>
  <c r="AK35" i="34"/>
  <c r="AK36" i="34" s="1"/>
  <c r="AJ13" i="39"/>
  <c r="Z24" i="51"/>
  <c r="Z26" i="51" s="1"/>
  <c r="Z28" i="51" s="1"/>
  <c r="AK5" i="34"/>
  <c r="AK6" i="34" s="1"/>
  <c r="H14" i="34"/>
  <c r="H16" i="34"/>
  <c r="AM34" i="34"/>
  <c r="C38" i="34"/>
  <c r="Z21" i="39"/>
  <c r="O10" i="34"/>
  <c r="AM10" i="34"/>
  <c r="K14" i="34"/>
  <c r="K15" i="34" s="1"/>
  <c r="K16" i="34" s="1"/>
  <c r="AM18" i="34"/>
  <c r="AK23" i="34"/>
  <c r="AK24" i="34" s="1"/>
  <c r="Z48" i="51"/>
  <c r="O5" i="34"/>
  <c r="AF6" i="34"/>
  <c r="AM11" i="34"/>
  <c r="O14" i="34"/>
  <c r="H17" i="34"/>
  <c r="H19" i="34"/>
  <c r="AM23" i="34"/>
  <c r="AM35" i="34"/>
  <c r="AM38" i="34"/>
  <c r="H23" i="39"/>
  <c r="AF12" i="34"/>
  <c r="AK37" i="34" s="1"/>
  <c r="AK38" i="34" s="1"/>
  <c r="AK39" i="34" s="1"/>
  <c r="AF7" i="34"/>
  <c r="H12" i="34"/>
  <c r="H18" i="34"/>
  <c r="AM22" i="34"/>
  <c r="AM27" i="34"/>
  <c r="AM39" i="34"/>
  <c r="AH8" i="34"/>
  <c r="AL20" i="34" s="1"/>
  <c r="AL21" i="34" s="1"/>
  <c r="O7" i="34"/>
  <c r="AM40" i="34"/>
  <c r="AF9" i="34"/>
  <c r="AH13" i="34"/>
  <c r="AM26" i="34"/>
  <c r="AM31" i="34"/>
  <c r="H18" i="39"/>
  <c r="I19" i="39"/>
  <c r="I34" i="39" s="1"/>
  <c r="AB6" i="39" s="1"/>
  <c r="AC6" i="39" s="1"/>
  <c r="AM3" i="34"/>
  <c r="AH9" i="34"/>
  <c r="AL24" i="34" s="1"/>
  <c r="AL25" i="34" s="1"/>
  <c r="AC10" i="34"/>
  <c r="AC12" i="34" s="1"/>
  <c r="AF5" i="34"/>
  <c r="AF10" i="34"/>
  <c r="O4" i="34"/>
  <c r="AH5" i="34"/>
  <c r="AL8" i="34" s="1"/>
  <c r="AL9" i="34" s="1"/>
  <c r="AM14" i="34"/>
  <c r="AM15" i="34"/>
  <c r="AM19" i="34"/>
  <c r="Z18" i="39" l="1"/>
  <c r="M21" i="39"/>
  <c r="AJ4" i="39"/>
  <c r="P11" i="39"/>
  <c r="Z25" i="39"/>
  <c r="AK25" i="34"/>
  <c r="AK26" i="34" s="1"/>
  <c r="AK27" i="34"/>
  <c r="AK28" i="34" s="1"/>
  <c r="AK9" i="34"/>
  <c r="AK10" i="34" s="1"/>
  <c r="AK11" i="34"/>
  <c r="AK12" i="34" s="1"/>
  <c r="Z24" i="39"/>
  <c r="AK31" i="34"/>
  <c r="AK32" i="34" s="1"/>
  <c r="AK29" i="34"/>
  <c r="AK30" i="34" s="1"/>
  <c r="O13" i="34"/>
  <c r="O12" i="34"/>
  <c r="O17" i="34"/>
  <c r="Z19" i="39"/>
  <c r="Q11" i="39" s="1"/>
  <c r="AJ3" i="39"/>
  <c r="Z55" i="39"/>
  <c r="AJ2" i="39"/>
  <c r="AK2" i="39" s="1"/>
  <c r="AK15" i="34"/>
  <c r="AK16" i="34" s="1"/>
  <c r="AK13" i="34"/>
  <c r="AK14" i="34" s="1"/>
  <c r="Z55" i="51"/>
  <c r="Z19" i="51"/>
  <c r="Q11" i="51" s="1"/>
  <c r="AJ2" i="51"/>
  <c r="AK2" i="51" s="1"/>
  <c r="AJ3" i="51"/>
  <c r="AK19" i="34"/>
  <c r="AK20" i="34" s="1"/>
  <c r="AK17" i="34"/>
  <c r="AK18" i="34" s="1"/>
  <c r="Z59" i="51" l="1"/>
  <c r="Z51" i="51"/>
  <c r="Z56" i="51"/>
  <c r="AA56" i="51" s="1"/>
  <c r="Z61" i="51"/>
  <c r="Z53" i="51"/>
  <c r="Z57" i="51"/>
  <c r="Z49" i="51"/>
  <c r="Z59" i="39"/>
  <c r="Z60" i="39" s="1"/>
  <c r="AA60" i="39" s="1"/>
  <c r="Z51" i="39"/>
  <c r="Z52" i="39" s="1"/>
  <c r="AA52" i="39" s="1"/>
  <c r="Z61" i="39"/>
  <c r="Z62" i="39" s="1"/>
  <c r="AA62" i="39" s="1"/>
  <c r="AA64" i="39" s="1"/>
  <c r="Z56" i="39"/>
  <c r="AA56" i="39" s="1"/>
  <c r="Z53" i="39"/>
  <c r="Z54" i="39" s="1"/>
  <c r="AA54" i="39" s="1"/>
  <c r="Z49" i="39"/>
  <c r="Z50" i="39" s="1"/>
  <c r="AA50" i="39" s="1"/>
  <c r="AA48" i="39" s="1"/>
  <c r="Z57" i="39"/>
  <c r="Z58" i="39" s="1"/>
  <c r="AA58" i="39" s="1"/>
  <c r="AD1" i="39"/>
  <c r="Z29" i="39" s="1"/>
  <c r="Z26" i="39"/>
  <c r="Z28" i="39" s="1"/>
  <c r="AI13" i="51"/>
  <c r="AI25" i="51" s="1"/>
  <c r="AK3" i="51"/>
  <c r="M33" i="39"/>
  <c r="M22" i="39"/>
  <c r="M24" i="39" s="1"/>
  <c r="M34" i="39" s="1"/>
  <c r="M23" i="39"/>
  <c r="AK3" i="39"/>
  <c r="AF2" i="39" s="1"/>
  <c r="AI13" i="39"/>
  <c r="AI25" i="39" s="1"/>
  <c r="Q12" i="39"/>
  <c r="R11" i="39"/>
  <c r="K17" i="34"/>
  <c r="B39" i="34" s="1"/>
  <c r="O15" i="34"/>
  <c r="AD1" i="51"/>
  <c r="Z29" i="51" s="1"/>
  <c r="AF2" i="51"/>
  <c r="R11" i="51"/>
  <c r="Q12" i="51"/>
  <c r="AI16" i="39" l="1"/>
  <c r="AF3" i="39"/>
  <c r="AE17" i="39" s="1"/>
  <c r="Y36" i="39" s="1"/>
  <c r="Q13" i="39"/>
  <c r="R12" i="39"/>
  <c r="Z50" i="51"/>
  <c r="AA50" i="51" s="1"/>
  <c r="AA48" i="51" s="1"/>
  <c r="K24" i="51"/>
  <c r="R12" i="51"/>
  <c r="Q13" i="51"/>
  <c r="AI16" i="51"/>
  <c r="AE17" i="51"/>
  <c r="Y36" i="51" s="1"/>
  <c r="AF3" i="51"/>
  <c r="AF11" i="51"/>
  <c r="AG11" i="51"/>
  <c r="Z58" i="51"/>
  <c r="AA58" i="51" s="1"/>
  <c r="K27" i="51"/>
  <c r="AG12" i="39"/>
  <c r="AF12" i="39"/>
  <c r="K26" i="51"/>
  <c r="Z54" i="51"/>
  <c r="AA54" i="51" s="1"/>
  <c r="K29" i="51"/>
  <c r="Z62" i="51"/>
  <c r="AA62" i="51" s="1"/>
  <c r="AA64" i="51" s="1"/>
  <c r="Z52" i="51"/>
  <c r="AA52" i="51" s="1"/>
  <c r="K25" i="51"/>
  <c r="Z60" i="51"/>
  <c r="AA60" i="51" s="1"/>
  <c r="K28" i="51"/>
  <c r="AG2" i="51" l="1"/>
  <c r="AI12" i="51"/>
  <c r="AI15" i="51" s="1"/>
  <c r="AE18" i="51"/>
  <c r="Y37" i="51" s="1"/>
  <c r="AI17" i="51"/>
  <c r="AG3" i="51" s="1"/>
  <c r="AF17" i="51" s="1"/>
  <c r="AF4" i="51"/>
  <c r="R13" i="51"/>
  <c r="Q14" i="51"/>
  <c r="R13" i="39"/>
  <c r="Q14" i="39"/>
  <c r="AI17" i="39"/>
  <c r="AG3" i="39" s="1"/>
  <c r="AF4" i="39"/>
  <c r="AE18" i="39" s="1"/>
  <c r="Y37" i="39" s="1"/>
  <c r="AI12" i="39"/>
  <c r="AI15" i="39" s="1"/>
  <c r="AG2" i="39"/>
  <c r="AF17" i="39" l="1"/>
  <c r="Q15" i="39"/>
  <c r="R14" i="39"/>
  <c r="AG1" i="39"/>
  <c r="AF15" i="39" s="1"/>
  <c r="AF1" i="39"/>
  <c r="AE16" i="39" s="1"/>
  <c r="Y35" i="39" s="1"/>
  <c r="AE1" i="39"/>
  <c r="AE15" i="39" s="1"/>
  <c r="Y34" i="39" s="1"/>
  <c r="AE1" i="51"/>
  <c r="AE15" i="51" s="1"/>
  <c r="Y34" i="51" s="1"/>
  <c r="AG1" i="51"/>
  <c r="AF15" i="51" s="1"/>
  <c r="AF1" i="51"/>
  <c r="AE16" i="51" s="1"/>
  <c r="Y35" i="51" s="1"/>
  <c r="R14" i="51"/>
  <c r="Q15" i="51"/>
  <c r="AI18" i="51"/>
  <c r="AG4" i="51" s="1"/>
  <c r="AF18" i="51" s="1"/>
  <c r="AE19" i="51"/>
  <c r="Y38" i="51" s="1"/>
  <c r="AF5" i="51"/>
  <c r="AF5" i="39"/>
  <c r="AI18" i="39"/>
  <c r="AG4" i="39" s="1"/>
  <c r="AF18" i="39" s="1"/>
  <c r="AE19" i="39"/>
  <c r="Y38" i="39" s="1"/>
  <c r="Q16" i="51" l="1"/>
  <c r="R15" i="51"/>
  <c r="AF16" i="51"/>
  <c r="AF16" i="39"/>
  <c r="AE20" i="39"/>
  <c r="Y39" i="39" s="1"/>
  <c r="AI19" i="39"/>
  <c r="AG5" i="39" s="1"/>
  <c r="AF19" i="39" s="1"/>
  <c r="AF6" i="39"/>
  <c r="AE20" i="51"/>
  <c r="Y39" i="51" s="1"/>
  <c r="AI19" i="51"/>
  <c r="AG5" i="51" s="1"/>
  <c r="AF19" i="51" s="1"/>
  <c r="AF6" i="51"/>
  <c r="R15" i="39"/>
  <c r="Q16" i="39"/>
  <c r="Q17" i="39" l="1"/>
  <c r="R16" i="39"/>
  <c r="AI20" i="51"/>
  <c r="AG6" i="51" s="1"/>
  <c r="AF20" i="51" s="1"/>
  <c r="AE21" i="51"/>
  <c r="Y40" i="51" s="1"/>
  <c r="AF7" i="51"/>
  <c r="AI20" i="39"/>
  <c r="AG6" i="39" s="1"/>
  <c r="AF20" i="39" s="1"/>
  <c r="AF7" i="39"/>
  <c r="Q17" i="51"/>
  <c r="R16" i="51"/>
  <c r="AF8" i="39" l="1"/>
  <c r="AI21" i="39"/>
  <c r="AG7" i="39" s="1"/>
  <c r="AF21" i="39" s="1"/>
  <c r="Q18" i="39"/>
  <c r="R17" i="39"/>
  <c r="AE22" i="51"/>
  <c r="Y41" i="51" s="1"/>
  <c r="AF8" i="51"/>
  <c r="AI21" i="51"/>
  <c r="AG7" i="51" s="1"/>
  <c r="AF21" i="51" s="1"/>
  <c r="Q18" i="51"/>
  <c r="R17" i="51"/>
  <c r="AE21" i="39"/>
  <c r="Y40" i="39" s="1"/>
  <c r="AI22" i="51" l="1"/>
  <c r="AG8" i="51" s="1"/>
  <c r="AF22" i="51" s="1"/>
  <c r="AE23" i="51"/>
  <c r="Y42" i="51" s="1"/>
  <c r="AF9" i="51"/>
  <c r="R18" i="39"/>
  <c r="Q19" i="39"/>
  <c r="AI22" i="39"/>
  <c r="AG8" i="39" s="1"/>
  <c r="AF22" i="39" s="1"/>
  <c r="AF10" i="39"/>
  <c r="R18" i="51"/>
  <c r="Q19" i="51"/>
  <c r="AE22" i="39"/>
  <c r="Y41" i="39" s="1"/>
  <c r="R19" i="39" l="1"/>
  <c r="Q20" i="39"/>
  <c r="AE24" i="39"/>
  <c r="Y43" i="39" s="1"/>
  <c r="AF11" i="39"/>
  <c r="AI23" i="39"/>
  <c r="AG10" i="39" s="1"/>
  <c r="AF23" i="39" s="1"/>
  <c r="AE24" i="51"/>
  <c r="Y43" i="51" s="1"/>
  <c r="AI23" i="51"/>
  <c r="AG9" i="51" s="1"/>
  <c r="AF23" i="51" s="1"/>
  <c r="AF10" i="51"/>
  <c r="Q20" i="51"/>
  <c r="R19" i="51"/>
  <c r="AE23" i="39"/>
  <c r="Y42" i="39" s="1"/>
  <c r="AE25" i="51" l="1"/>
  <c r="Y44" i="51" s="1"/>
  <c r="AI24" i="51"/>
  <c r="AG10" i="51" s="1"/>
  <c r="R20" i="51"/>
  <c r="Q21" i="51"/>
  <c r="AI24" i="39"/>
  <c r="AG11" i="39" s="1"/>
  <c r="AE25" i="39"/>
  <c r="Y44" i="39" s="1"/>
  <c r="Q21" i="39"/>
  <c r="R20" i="39"/>
  <c r="AF24" i="39" l="1"/>
  <c r="AF25" i="39"/>
  <c r="AF24" i="51"/>
  <c r="AF25" i="51"/>
  <c r="Q22" i="39"/>
  <c r="R21" i="39"/>
  <c r="Q22" i="51"/>
  <c r="R21" i="51"/>
  <c r="R22" i="51" l="1"/>
  <c r="Q23" i="51"/>
  <c r="AF27" i="51"/>
  <c r="AF28" i="51"/>
  <c r="Z34" i="51" a="1"/>
  <c r="Z34" i="51" s="1"/>
  <c r="R22" i="39"/>
  <c r="Q23" i="39"/>
  <c r="AF27" i="39"/>
  <c r="AF28" i="39"/>
  <c r="Z34" i="39" a="1"/>
  <c r="Z34" i="39" s="1"/>
  <c r="Q24" i="51" l="1"/>
  <c r="R23" i="51"/>
  <c r="R23" i="39"/>
  <c r="Q24" i="39"/>
  <c r="Q25" i="39" l="1"/>
  <c r="R24" i="39"/>
  <c r="R24" i="51"/>
  <c r="Q25" i="51"/>
  <c r="Q26" i="51" l="1"/>
  <c r="R25" i="51"/>
  <c r="R25" i="39"/>
  <c r="Q26" i="39"/>
  <c r="Q27" i="39" l="1"/>
  <c r="R26" i="39"/>
  <c r="Q27" i="51"/>
  <c r="R26" i="51"/>
  <c r="R27" i="51" l="1"/>
  <c r="Q28" i="51"/>
  <c r="R27" i="39"/>
  <c r="Q28" i="39"/>
  <c r="Q29" i="39" l="1"/>
  <c r="R28" i="39"/>
  <c r="R28" i="51"/>
  <c r="Q29" i="51"/>
  <c r="R29" i="51" l="1"/>
  <c r="Q30" i="51"/>
  <c r="R29" i="39"/>
  <c r="Q30" i="39"/>
  <c r="Q31" i="39" l="1"/>
  <c r="R30" i="39"/>
  <c r="Q31" i="51"/>
  <c r="R30" i="51"/>
  <c r="R31" i="51" l="1"/>
  <c r="Q32" i="51"/>
  <c r="R31" i="39"/>
  <c r="Q32" i="39"/>
  <c r="Q33" i="39" l="1"/>
  <c r="R32" i="39"/>
  <c r="R32" i="51"/>
  <c r="Q33" i="51"/>
  <c r="Q34" i="51" l="1"/>
  <c r="R33" i="51"/>
  <c r="R33" i="39"/>
  <c r="Q34" i="39"/>
  <c r="Q35" i="39" l="1"/>
  <c r="R34" i="39"/>
  <c r="R34" i="51"/>
  <c r="Q35" i="51"/>
  <c r="Q36" i="51" l="1"/>
  <c r="R35" i="51"/>
  <c r="R35" i="39"/>
  <c r="Q36" i="39"/>
  <c r="Q37" i="39" l="1"/>
  <c r="R36" i="39"/>
  <c r="R36" i="51"/>
  <c r="Q37" i="51"/>
  <c r="R37" i="51" l="1"/>
  <c r="Q38" i="51"/>
  <c r="R37" i="39"/>
  <c r="Q38" i="39"/>
  <c r="R38" i="39" l="1"/>
  <c r="Q39" i="39"/>
  <c r="R38" i="51"/>
  <c r="Q39" i="51"/>
  <c r="R39" i="51" l="1"/>
  <c r="Q40" i="51"/>
  <c r="Q40" i="39"/>
  <c r="R39" i="39"/>
  <c r="Q41" i="51" l="1"/>
  <c r="R40" i="51"/>
  <c r="Q41" i="39"/>
  <c r="R40" i="39"/>
  <c r="R41" i="39" l="1"/>
  <c r="Q42" i="39"/>
  <c r="R41" i="51"/>
  <c r="Q42" i="51"/>
  <c r="Q43" i="39" l="1"/>
  <c r="R42" i="39"/>
  <c r="Q43" i="51"/>
  <c r="R42" i="51"/>
  <c r="Q44" i="51" l="1"/>
  <c r="R43" i="51"/>
  <c r="Q44" i="39"/>
  <c r="R43" i="39"/>
  <c r="R44" i="39" l="1"/>
  <c r="Q45" i="39"/>
  <c r="R44" i="51"/>
  <c r="Q45" i="51"/>
  <c r="R45" i="51" l="1"/>
  <c r="Q46" i="51"/>
  <c r="Q46" i="39"/>
  <c r="R45" i="39"/>
  <c r="Q47" i="51" l="1"/>
  <c r="R46" i="51"/>
  <c r="R46" i="39"/>
  <c r="Q47" i="39"/>
  <c r="R47" i="39" l="1"/>
  <c r="Q48" i="39"/>
  <c r="R47" i="51"/>
  <c r="Q48" i="51"/>
  <c r="R48" i="51" l="1"/>
  <c r="Q49" i="51"/>
  <c r="R48" i="39"/>
  <c r="Q49" i="39"/>
  <c r="Q50" i="39" l="1"/>
  <c r="R49" i="39"/>
  <c r="Q50" i="51"/>
  <c r="R49" i="51"/>
  <c r="R50" i="51" l="1"/>
  <c r="Q51" i="51"/>
  <c r="R50" i="39"/>
  <c r="Q51" i="39"/>
  <c r="Q52" i="39" l="1"/>
  <c r="R51" i="39"/>
  <c r="Q52" i="51"/>
  <c r="R51" i="51"/>
  <c r="Q53" i="51" l="1"/>
  <c r="R52" i="51"/>
  <c r="Q53" i="39"/>
  <c r="R52" i="39"/>
  <c r="R53" i="39" l="1"/>
  <c r="Q54" i="39"/>
  <c r="Q54" i="51"/>
  <c r="R53" i="51"/>
  <c r="Q55" i="51" l="1"/>
  <c r="R54" i="51"/>
  <c r="R54" i="39"/>
  <c r="Q55" i="39"/>
  <c r="R55" i="39" l="1"/>
  <c r="Q56" i="39"/>
  <c r="R55" i="51"/>
  <c r="Q56" i="51"/>
  <c r="R56" i="51" l="1"/>
  <c r="Q57" i="51"/>
  <c r="R56" i="39"/>
  <c r="Q57" i="39"/>
  <c r="Q58" i="39" l="1"/>
  <c r="R57" i="39"/>
  <c r="Q58" i="51"/>
  <c r="R57" i="51"/>
  <c r="R58" i="51" l="1"/>
  <c r="Q59" i="51"/>
  <c r="R58" i="39"/>
  <c r="Q59" i="39"/>
  <c r="Q60" i="39" l="1"/>
  <c r="R59" i="39"/>
  <c r="Q60" i="51"/>
  <c r="R59" i="51"/>
  <c r="Q61" i="51" l="1"/>
  <c r="R60" i="51"/>
  <c r="Q61" i="39"/>
  <c r="R60" i="39"/>
  <c r="R61" i="39" l="1"/>
  <c r="Q62" i="39"/>
  <c r="Q62" i="51"/>
  <c r="R61" i="51"/>
  <c r="Q63" i="51" l="1"/>
  <c r="R62" i="51"/>
  <c r="Q63" i="39"/>
  <c r="R62" i="39"/>
  <c r="Q64" i="39" l="1"/>
  <c r="R63" i="39"/>
  <c r="R63" i="51"/>
  <c r="Q64" i="51"/>
  <c r="R64" i="51" l="1"/>
  <c r="Q65" i="51"/>
  <c r="Q65" i="39"/>
  <c r="R64" i="39"/>
  <c r="Q66" i="39" l="1"/>
  <c r="R65" i="39"/>
  <c r="Q66" i="51"/>
  <c r="R65" i="51"/>
  <c r="Q67" i="51" l="1"/>
  <c r="R66" i="51"/>
  <c r="Q67" i="39"/>
  <c r="R66" i="39"/>
  <c r="Q68" i="39" l="1"/>
  <c r="R67" i="39"/>
  <c r="Q68" i="51"/>
  <c r="R67" i="51"/>
  <c r="R68" i="51" l="1"/>
  <c r="Q69" i="51"/>
  <c r="Q69" i="39"/>
  <c r="R68" i="39"/>
  <c r="Q70" i="39" l="1"/>
  <c r="R69" i="39"/>
  <c r="Q70" i="51"/>
  <c r="R69" i="51"/>
  <c r="Q71" i="51" l="1"/>
  <c r="R70" i="51"/>
  <c r="Q71" i="39"/>
  <c r="R70" i="39"/>
  <c r="R71" i="39" l="1"/>
  <c r="Q72" i="39"/>
  <c r="Q72" i="51"/>
  <c r="R71" i="51"/>
  <c r="Q73" i="39" l="1"/>
  <c r="R72" i="39"/>
  <c r="R72" i="51"/>
  <c r="Q73" i="51"/>
  <c r="Q74" i="51" l="1"/>
  <c r="R73" i="51"/>
  <c r="Q74" i="39"/>
  <c r="R73" i="39"/>
  <c r="R74" i="39" l="1"/>
  <c r="Q75" i="39"/>
  <c r="Q75" i="51"/>
  <c r="R74" i="51"/>
  <c r="Q76" i="39" l="1"/>
  <c r="R75" i="39"/>
  <c r="Q76" i="51"/>
  <c r="R75" i="51"/>
  <c r="R76" i="51" l="1"/>
  <c r="Q77" i="51"/>
  <c r="Q77" i="39"/>
  <c r="R76" i="39"/>
  <c r="Q78" i="51" l="1"/>
  <c r="R77" i="51"/>
  <c r="R77" i="39"/>
  <c r="Q78" i="39"/>
  <c r="Q79" i="39" l="1"/>
  <c r="R78" i="39"/>
  <c r="Q79" i="51"/>
  <c r="R78" i="51"/>
  <c r="Q80" i="51" l="1"/>
  <c r="R79" i="51"/>
  <c r="Q80" i="39"/>
  <c r="R79" i="39"/>
  <c r="Q81" i="39" l="1"/>
  <c r="R80" i="39"/>
  <c r="R80" i="51"/>
  <c r="Q81" i="51"/>
  <c r="Q82" i="51" l="1"/>
  <c r="R81" i="51"/>
  <c r="Q82" i="39"/>
  <c r="R81" i="39"/>
  <c r="Q83" i="39" l="1"/>
  <c r="R82" i="39"/>
  <c r="Q83" i="51"/>
  <c r="R82" i="51"/>
  <c r="Q84" i="51" l="1"/>
  <c r="R83" i="51"/>
  <c r="Q84" i="39"/>
  <c r="R83" i="39"/>
  <c r="R84" i="39" l="1"/>
  <c r="Q85" i="39"/>
  <c r="R84" i="51"/>
  <c r="Q85" i="51"/>
  <c r="Q86" i="51" l="1"/>
  <c r="R85" i="51"/>
  <c r="Q86" i="39"/>
  <c r="R85" i="39"/>
  <c r="Q87" i="39" l="1"/>
  <c r="R86" i="39"/>
  <c r="Q87" i="51"/>
  <c r="R86" i="51"/>
  <c r="Q88" i="51" l="1"/>
  <c r="R87" i="51"/>
  <c r="R87" i="39"/>
  <c r="Q88" i="39"/>
  <c r="Q89" i="39" l="1"/>
  <c r="R88" i="39"/>
  <c r="R88" i="51"/>
  <c r="Q89" i="51"/>
  <c r="Q90" i="51" l="1"/>
  <c r="R89" i="51"/>
  <c r="Q90" i="39"/>
  <c r="R89" i="39"/>
  <c r="R90" i="39" l="1"/>
  <c r="Q91" i="39"/>
  <c r="Q91" i="51"/>
  <c r="R90" i="51"/>
  <c r="Q92" i="39" l="1"/>
  <c r="R91" i="39"/>
  <c r="Q92" i="51"/>
  <c r="R91" i="51"/>
  <c r="R92" i="51" l="1"/>
  <c r="Q93" i="51"/>
  <c r="R92" i="39"/>
  <c r="Q93" i="39"/>
  <c r="Q94" i="39" l="1"/>
  <c r="R93" i="39"/>
  <c r="Q94" i="51"/>
  <c r="R93" i="51"/>
  <c r="Q95" i="51" l="1"/>
  <c r="R94" i="51"/>
  <c r="R94" i="39"/>
  <c r="Q95" i="39"/>
  <c r="Q96" i="39" l="1"/>
  <c r="R95" i="39"/>
  <c r="Q96" i="51"/>
  <c r="R95" i="51"/>
  <c r="R96" i="51" l="1"/>
  <c r="Q97" i="51"/>
  <c r="R96" i="39"/>
  <c r="Q97" i="39"/>
  <c r="Q98" i="51" l="1"/>
  <c r="R97" i="51"/>
  <c r="Q98" i="39"/>
  <c r="R97" i="39"/>
  <c r="R98" i="39" l="1"/>
  <c r="Q99" i="39"/>
  <c r="Q99" i="51"/>
  <c r="R98" i="51"/>
  <c r="Q100" i="39" l="1"/>
  <c r="R99" i="39"/>
  <c r="Q100" i="51"/>
  <c r="R99" i="51"/>
  <c r="R100" i="51" l="1"/>
  <c r="Q101" i="51"/>
  <c r="R100" i="39"/>
  <c r="Q101" i="39"/>
  <c r="Q102" i="39" l="1"/>
  <c r="R101" i="39"/>
  <c r="Q102" i="51"/>
  <c r="R101" i="51"/>
  <c r="Q103" i="51" l="1"/>
  <c r="R102" i="51"/>
  <c r="R102" i="39"/>
  <c r="Q103" i="39"/>
  <c r="Q104" i="39" l="1"/>
  <c r="R103" i="39"/>
  <c r="Q104" i="51"/>
  <c r="R103" i="51"/>
  <c r="R104" i="51" l="1"/>
  <c r="Q105" i="51"/>
  <c r="R104" i="39"/>
  <c r="Q105" i="39"/>
  <c r="Q106" i="51" l="1"/>
  <c r="R105" i="51"/>
  <c r="Q106" i="39"/>
  <c r="R105" i="39"/>
  <c r="R106" i="39" l="1"/>
  <c r="Q107" i="39"/>
  <c r="Q107" i="51"/>
  <c r="R106" i="51"/>
  <c r="Q108" i="51" l="1"/>
  <c r="R107" i="51"/>
  <c r="R107" i="39"/>
  <c r="Q108" i="39"/>
  <c r="R108" i="39" l="1"/>
  <c r="Q109" i="39"/>
  <c r="R108" i="51"/>
  <c r="Q109" i="51"/>
  <c r="Q110" i="51" l="1"/>
  <c r="R110" i="51" s="1"/>
  <c r="R109" i="51"/>
  <c r="Q110" i="39"/>
  <c r="R110" i="39" s="1"/>
  <c r="R109"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Flores, Hilda [EPC/IJMX]</author>
  </authors>
  <commentList>
    <comment ref="C9" authorId="0" shapeId="0" xr:uid="{3D1660BD-9696-4EB8-BCBD-D79D0716F6E8}">
      <text>
        <r>
          <rPr>
            <b/>
            <sz val="9"/>
            <color indexed="81"/>
            <rFont val="Tahoma"/>
            <family val="2"/>
          </rPr>
          <t>Review TAB:
PFMEA RPN Ranking</t>
        </r>
      </text>
    </comment>
    <comment ref="C11" authorId="0" shapeId="0" xr:uid="{02CB1087-152E-4A38-8671-82D6EB4002CC}">
      <text>
        <r>
          <rPr>
            <b/>
            <sz val="9"/>
            <color indexed="81"/>
            <rFont val="Tahoma"/>
            <family val="2"/>
          </rPr>
          <t>Review TAB:
PFMEA RPN Ranking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Doug Edyvean</author>
    <author>CPS</author>
    <author>EFFB1</author>
    <author>Andrew Krause</author>
  </authors>
  <commentList>
    <comment ref="O12" authorId="0" shapeId="0" xr:uid="{B8E74C20-22C4-42E1-A475-201406659420}">
      <text>
        <r>
          <rPr>
            <b/>
            <sz val="8"/>
            <color indexed="81"/>
            <rFont val="Tahoma"/>
            <family val="2"/>
          </rPr>
          <t xml:space="preserve">Either a target percentage or RPN threshold is determined by the organization owning the process.
A </t>
        </r>
        <r>
          <rPr>
            <b/>
            <sz val="8"/>
            <color indexed="12"/>
            <rFont val="Tahoma"/>
            <family val="2"/>
          </rPr>
          <t>"target percentage"</t>
        </r>
        <r>
          <rPr>
            <b/>
            <sz val="8"/>
            <color indexed="81"/>
            <rFont val="Tahoma"/>
            <family val="2"/>
          </rPr>
          <t xml:space="preserve"> means that regardless of the RPN number, your organization will address a percentage of the highest RPN line item steps in the process WITH ADDITIONAL ACTIONS to reduce overall risk. For example, in a specific process your internal target percentage is to address the top 25% highest RPN values with additional action.  This is the Rexnord recommended way to address overall risk because it drives improvement regardless of RPN value.
Some organizations designate an </t>
        </r>
        <r>
          <rPr>
            <b/>
            <sz val="8"/>
            <color indexed="12"/>
            <rFont val="Tahoma"/>
            <family val="2"/>
          </rPr>
          <t>"RPN threshold"</t>
        </r>
        <r>
          <rPr>
            <b/>
            <sz val="8"/>
            <color indexed="81"/>
            <rFont val="Tahoma"/>
            <family val="2"/>
          </rPr>
          <t xml:space="preserve"> or cutoff value. This means that you will take action beyond a certain value. For example if your RPN threshold value is 50, then any items in the DFMEA that have a calculated RPN at 50 or higher require the "actions taken" section to addressed.
</t>
        </r>
        <r>
          <rPr>
            <sz val="8"/>
            <color indexed="81"/>
            <rFont val="Tahoma"/>
            <family val="2"/>
          </rPr>
          <t xml:space="preserve">
Note: Special attention should always be given to any severity 9 or 10 items.</t>
        </r>
      </text>
    </comment>
    <comment ref="R12" authorId="1" shapeId="0" xr:uid="{B42BAA97-63D0-447E-950B-5AA62FDA232A}">
      <text>
        <r>
          <rPr>
            <sz val="8"/>
            <color indexed="81"/>
            <rFont val="Tahoma"/>
            <family val="2"/>
          </rPr>
          <t xml:space="preserve">Number for either percentage or threshold.
</t>
        </r>
      </text>
    </comment>
    <comment ref="D14" authorId="2" shapeId="0" xr:uid="{0B40610C-80DA-4777-91C8-D09145BB6D4E}">
      <text>
        <r>
          <rPr>
            <b/>
            <sz val="8"/>
            <color indexed="81"/>
            <rFont val="Tahoma"/>
            <family val="2"/>
          </rPr>
          <t>Name of the System or component for which the process is being analyzed.</t>
        </r>
        <r>
          <rPr>
            <sz val="8"/>
            <color indexed="81"/>
            <rFont val="Tahoma"/>
            <family val="2"/>
          </rPr>
          <t xml:space="preserve">
</t>
        </r>
      </text>
    </comment>
    <comment ref="J14" authorId="0" shapeId="0" xr:uid="{71932C29-40E0-4E41-B134-EC4075375B30}">
      <text>
        <r>
          <rPr>
            <b/>
            <sz val="8"/>
            <color indexed="81"/>
            <rFont val="Tahoma"/>
            <family val="2"/>
          </rPr>
          <t>Department group or supplier name responsible for the process.</t>
        </r>
      </text>
    </comment>
    <comment ref="Q14" authorId="0" shapeId="0" xr:uid="{11834BA4-CE03-4394-9F71-369FCCA682D7}">
      <text>
        <r>
          <rPr>
            <b/>
            <sz val="8"/>
            <color indexed="81"/>
            <rFont val="Tahoma"/>
            <family val="2"/>
          </rPr>
          <t xml:space="preserve">Insert DFMEA Document Number
</t>
        </r>
      </text>
    </comment>
    <comment ref="D15" authorId="2" shapeId="0" xr:uid="{527497E0-9E27-4F83-8B56-890B081FDC22}">
      <text>
        <r>
          <rPr>
            <b/>
            <sz val="8"/>
            <color indexed="81"/>
            <rFont val="Tahoma"/>
            <family val="2"/>
          </rPr>
          <t xml:space="preserve">Rexnord Drawing Number as stated on the Print </t>
        </r>
        <r>
          <rPr>
            <sz val="8"/>
            <color indexed="81"/>
            <rFont val="Tahoma"/>
            <family val="2"/>
          </rPr>
          <t xml:space="preserve">
</t>
        </r>
      </text>
    </comment>
    <comment ref="J15" authorId="0" shapeId="0" xr:uid="{767F514D-7337-4AAB-99F4-8E7CBB385E9F}">
      <text>
        <r>
          <rPr>
            <b/>
            <sz val="8"/>
            <color indexed="81"/>
            <rFont val="Tahoma"/>
            <family val="2"/>
          </rPr>
          <t>Phone number or email of person responsible for completing Information.</t>
        </r>
      </text>
    </comment>
    <comment ref="Q15" authorId="0" shapeId="0" xr:uid="{7C3EB0E6-DDDF-4D48-B233-49938F2BA3C3}">
      <text>
        <r>
          <rPr>
            <b/>
            <sz val="8"/>
            <color indexed="81"/>
            <rFont val="Tahoma"/>
            <family val="2"/>
          </rPr>
          <t>Company and person responsible for  preparing DFMEA</t>
        </r>
      </text>
    </comment>
    <comment ref="D16" authorId="2" shapeId="0" xr:uid="{DE826C23-4ADD-4897-A2C6-4029867BCD4D}">
      <text>
        <r>
          <rPr>
            <b/>
            <sz val="8"/>
            <color indexed="81"/>
            <rFont val="Tahoma"/>
            <family val="2"/>
          </rPr>
          <t>Most recent revision off of Rexnord Print</t>
        </r>
      </text>
    </comment>
    <comment ref="J16" authorId="0" shapeId="0" xr:uid="{EF582447-969E-42DD-A43E-062921626A0D}">
      <text>
        <r>
          <rPr>
            <b/>
            <sz val="8"/>
            <color indexed="81"/>
            <rFont val="Tahoma"/>
            <family val="2"/>
          </rPr>
          <t>Enter the initial due date of the DFMEA which should not exceed start of production.</t>
        </r>
      </text>
    </comment>
    <comment ref="Q16" authorId="0" shapeId="0" xr:uid="{F8C6D7B2-638E-4BDC-88AC-D8B8F0DD5EAC}">
      <text>
        <r>
          <rPr>
            <b/>
            <sz val="8"/>
            <color indexed="81"/>
            <rFont val="Tahoma"/>
            <family val="2"/>
          </rPr>
          <t>Enter the date the original DFMEA was compiled.</t>
        </r>
        <r>
          <rPr>
            <sz val="8"/>
            <color indexed="81"/>
            <rFont val="Tahoma"/>
            <family val="2"/>
          </rPr>
          <t xml:space="preserve">
</t>
        </r>
      </text>
    </comment>
    <comment ref="D17" authorId="2" shapeId="0" xr:uid="{D1D01559-34EF-4B7D-9275-4F1E2F728D88}">
      <text>
        <r>
          <rPr>
            <b/>
            <sz val="8"/>
            <color indexed="81"/>
            <rFont val="Tahoma"/>
            <family val="2"/>
          </rPr>
          <t>Identify the Core Team members for the DFMEA activity.</t>
        </r>
        <r>
          <rPr>
            <sz val="8"/>
            <color indexed="81"/>
            <rFont val="Tahoma"/>
            <family val="2"/>
          </rPr>
          <t xml:space="preserve">
</t>
        </r>
      </text>
    </comment>
    <comment ref="J17" authorId="0" shapeId="0" xr:uid="{0B767651-80D9-4781-88BF-3285E4EB0024}">
      <text>
        <r>
          <rPr>
            <b/>
            <sz val="8"/>
            <color indexed="81"/>
            <rFont val="Tahoma"/>
            <family val="2"/>
          </rPr>
          <t>Indicate the location city and state of the Rexnord manufacturing facility that you are providing parts to.</t>
        </r>
      </text>
    </comment>
    <comment ref="Q17" authorId="0" shapeId="0" xr:uid="{D41BE84F-002C-4699-B608-70E22E650DAE}">
      <text>
        <r>
          <rPr>
            <b/>
            <sz val="8"/>
            <color indexed="81"/>
            <rFont val="Tahoma"/>
            <family val="2"/>
          </rPr>
          <t>Insert date of latest revision to DFMEA</t>
        </r>
      </text>
    </comment>
    <comment ref="B19" authorId="1" shapeId="0" xr:uid="{057EDF0B-33F4-4F70-A169-80CEA4EBB226}">
      <text>
        <r>
          <rPr>
            <b/>
            <sz val="8"/>
            <color indexed="81"/>
            <rFont val="Tahoma"/>
            <family val="2"/>
          </rPr>
          <t>The item number is may be referenced from the process flow diagrams and/or the  control plan.  If multiple part numbers exist (assembly) list the individual part numbers and their functions</t>
        </r>
      </text>
    </comment>
    <comment ref="C19" authorId="3" shapeId="0" xr:uid="{E12E1530-D17E-4CB0-8FA5-916C1D308C64}">
      <text>
        <r>
          <rPr>
            <b/>
            <sz val="8"/>
            <color indexed="81"/>
            <rFont val="Tahoma"/>
            <family val="2"/>
          </rPr>
          <t xml:space="preserve">List the process function that corresponds to each process step or operation being analyzed.  </t>
        </r>
      </text>
    </comment>
    <comment ref="D19" authorId="3" shapeId="0" xr:uid="{D3FAD949-6991-49B5-A4F1-8D44E0247716}">
      <text>
        <r>
          <rPr>
            <b/>
            <sz val="8"/>
            <color indexed="81"/>
            <rFont val="Tahoma"/>
            <family val="2"/>
          </rPr>
          <t>List the requirements for each process/step.  Requirements are the inputs to the process specified to meet the design intent.  There can be multiple requirements per function.</t>
        </r>
      </text>
    </comment>
    <comment ref="E19" authorId="3" shapeId="0" xr:uid="{D8E357CE-B6BA-4FD3-A2EA-E24A318FF4DB}">
      <text>
        <r>
          <rPr>
            <b/>
            <sz val="8"/>
            <color indexed="81"/>
            <rFont val="Tahoma"/>
            <family val="2"/>
          </rPr>
          <t xml:space="preserve">In what ways might the process potentially fail to meet the process requirements intent?
List each  potential failure mode. There can be multiple failure modes for each process step.
</t>
        </r>
      </text>
    </comment>
    <comment ref="F19" authorId="3" shapeId="0" xr:uid="{A2AD2A1A-CC1D-4E40-92F2-B5E36A7BD5CF}">
      <text>
        <r>
          <rPr>
            <b/>
            <sz val="8"/>
            <color indexed="81"/>
            <rFont val="Tahoma"/>
            <family val="2"/>
          </rPr>
          <t xml:space="preserve">What is the </t>
        </r>
        <r>
          <rPr>
            <b/>
            <u/>
            <sz val="8"/>
            <color indexed="81"/>
            <rFont val="Tahoma"/>
            <family val="2"/>
          </rPr>
          <t>effect</t>
        </r>
        <r>
          <rPr>
            <b/>
            <sz val="8"/>
            <color indexed="81"/>
            <rFont val="Tahoma"/>
            <family val="2"/>
          </rPr>
          <t xml:space="preserve"> of each failure mode on the outputs and/or customer requirements?
The customer could be the next operation, subsequent operations, another division or the end user.</t>
        </r>
      </text>
    </comment>
    <comment ref="H19" authorId="3" shapeId="0" xr:uid="{E90BC0E4-468E-4FEC-A597-708280A11210}">
      <text>
        <r>
          <rPr>
            <b/>
            <sz val="8"/>
            <color indexed="81"/>
            <rFont val="Tahoma"/>
            <family val="2"/>
          </rPr>
          <t>How Severe is the effect to the customer?
Identified product or process characteristics!</t>
        </r>
      </text>
    </comment>
    <comment ref="I19" authorId="3" shapeId="0" xr:uid="{F03B1C29-CE0E-45E0-80FB-903C12F49702}">
      <text>
        <r>
          <rPr>
            <b/>
            <sz val="8"/>
            <color indexed="81"/>
            <rFont val="Tahoma"/>
            <family val="2"/>
          </rPr>
          <t>How can the failure occur?
Describe in terms of something that can be corrected or controlled.  Be specific.  Try identify the causes that directly impacts the failure mode, i.e., root causes.</t>
        </r>
      </text>
    </comment>
    <comment ref="K19" authorId="3" shapeId="0" xr:uid="{613D3253-C5E9-4AFF-9E6C-8E370D73F90C}">
      <text>
        <r>
          <rPr>
            <b/>
            <sz val="8"/>
            <color indexed="81"/>
            <rFont val="Tahoma"/>
            <family val="2"/>
          </rPr>
          <t>What are the existing controls and procedures (inspection and test) that either prevent failure mode from occurring or detect the failure should it occur? 
The preferred approach is always prevention!</t>
        </r>
      </text>
    </comment>
    <comment ref="N19" authorId="3" shapeId="0" xr:uid="{A927D8EF-528C-4665-AEAD-0D104C44D7EF}">
      <text>
        <r>
          <rPr>
            <b/>
            <sz val="8"/>
            <color indexed="81"/>
            <rFont val="Tahoma"/>
            <family val="2"/>
          </rPr>
          <t>SEV x OCC x DET</t>
        </r>
      </text>
    </comment>
    <comment ref="O19" authorId="3" shapeId="0" xr:uid="{67C45B6D-0139-42CC-B8FA-7D359CB264C8}">
      <text>
        <r>
          <rPr>
            <b/>
            <sz val="8"/>
            <color indexed="81"/>
            <rFont val="Tahoma"/>
            <family val="2"/>
          </rPr>
          <t xml:space="preserve">What are the actions for reducing the occurrence, or improving detection, or for identifying the root cause if it is unknown?  Should have actions only on high RPN's or easy fixes.
</t>
        </r>
      </text>
    </comment>
    <comment ref="P19" authorId="3" shapeId="0" xr:uid="{7F95EF06-97C1-4755-829E-43EEA80CB24F}">
      <text>
        <r>
          <rPr>
            <b/>
            <sz val="8"/>
            <color indexed="81"/>
            <rFont val="Tahoma"/>
            <family val="2"/>
          </rPr>
          <t>Who is responsible for the recommended action? What is the target completion date.</t>
        </r>
      </text>
    </comment>
    <comment ref="K20" authorId="2" shapeId="0" xr:uid="{61DCED26-DEE7-4AC4-8BB0-481F0EBE069A}">
      <text>
        <r>
          <rPr>
            <b/>
            <sz val="8"/>
            <color indexed="81"/>
            <rFont val="Tahoma"/>
            <family val="2"/>
          </rPr>
          <t>List the methods used that eliminate or prevent the cause of failure.</t>
        </r>
        <r>
          <rPr>
            <sz val="8"/>
            <color indexed="81"/>
            <rFont val="Tahoma"/>
            <family val="2"/>
          </rPr>
          <t xml:space="preserve">
</t>
        </r>
      </text>
    </comment>
    <comment ref="L20" authorId="2" shapeId="0" xr:uid="{55010606-6E4A-4362-BA8E-5EE6A5CFA3A1}">
      <text>
        <r>
          <rPr>
            <b/>
            <sz val="8"/>
            <color indexed="81"/>
            <rFont val="Tahoma"/>
            <family val="2"/>
          </rPr>
          <t>List the methods of detection control that identify the cause of  process failure leading to corrective actions.</t>
        </r>
        <r>
          <rPr>
            <sz val="8"/>
            <color indexed="81"/>
            <rFont val="Tahoma"/>
            <family val="2"/>
          </rPr>
          <t xml:space="preserve">
</t>
        </r>
      </text>
    </comment>
    <comment ref="Q20" authorId="3" shapeId="0" xr:uid="{F295D762-BB23-4B43-B596-EF83714DACAE}">
      <text>
        <r>
          <rPr>
            <b/>
            <sz val="8"/>
            <color indexed="81"/>
            <rFont val="Tahoma"/>
            <family val="2"/>
          </rPr>
          <t>List the completed actions that are included in the recalculated RPN.
Include the implementation date for any changes.</t>
        </r>
      </text>
    </comment>
    <comment ref="R20" authorId="3" shapeId="0" xr:uid="{61517857-097D-4075-AECE-7A0AD545C660}">
      <text>
        <r>
          <rPr>
            <b/>
            <sz val="8"/>
            <color indexed="81"/>
            <rFont val="Tahoma"/>
            <family val="2"/>
          </rPr>
          <t>What is the new severity based on the action applied.</t>
        </r>
      </text>
    </comment>
    <comment ref="S20" authorId="3" shapeId="0" xr:uid="{AF0D168C-5320-4DDB-957B-4B0C33D88053}">
      <text>
        <r>
          <rPr>
            <b/>
            <sz val="8"/>
            <color indexed="81"/>
            <rFont val="Tahoma"/>
            <family val="2"/>
          </rPr>
          <t>What is  the new Occurrence numbers based on the action taken.</t>
        </r>
      </text>
    </comment>
    <comment ref="T20" authorId="3" shapeId="0" xr:uid="{1FC682BF-BEA9-415B-B7D0-0B04B8F026F9}">
      <text>
        <r>
          <rPr>
            <b/>
            <sz val="8"/>
            <color indexed="81"/>
            <rFont val="Tahoma"/>
            <family val="2"/>
          </rPr>
          <t>What is the new detection ranking based on the action taken.
Has the detection improved?</t>
        </r>
      </text>
    </comment>
    <comment ref="U20" authorId="3" shapeId="0" xr:uid="{3D6360D1-9DFE-4CA8-BC4A-2E8AD7C09B52}">
      <text>
        <r>
          <rPr>
            <b/>
            <sz val="8"/>
            <color indexed="81"/>
            <rFont val="Tahoma"/>
            <family val="2"/>
          </rPr>
          <t>Recompute RPN after actions are complete.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Doug Edyvean</author>
    <author>Flores, Hilda [EPC/IJMX]</author>
  </authors>
  <commentList>
    <comment ref="M1" authorId="0" shapeId="0" xr:uid="{E070446E-A3E7-4BF6-AEE2-26C66DA85A69}">
      <text>
        <r>
          <rPr>
            <sz val="9"/>
            <color indexed="81"/>
            <rFont val="Tahoma"/>
            <family val="2"/>
          </rPr>
          <t xml:space="preserve">Either </t>
        </r>
        <r>
          <rPr>
            <b/>
            <sz val="9"/>
            <color indexed="81"/>
            <rFont val="Tahoma"/>
            <family val="2"/>
          </rPr>
          <t>a target percentage</t>
        </r>
        <r>
          <rPr>
            <sz val="9"/>
            <color indexed="81"/>
            <rFont val="Tahoma"/>
            <family val="2"/>
          </rPr>
          <t xml:space="preserve"> or </t>
        </r>
        <r>
          <rPr>
            <b/>
            <sz val="9"/>
            <color indexed="81"/>
            <rFont val="Tahoma"/>
            <family val="2"/>
          </rPr>
          <t>RPN threshold i</t>
        </r>
        <r>
          <rPr>
            <sz val="9"/>
            <color indexed="81"/>
            <rFont val="Tahoma"/>
            <family val="2"/>
          </rPr>
          <t xml:space="preserve">s determined by the organization owning the process.
A </t>
        </r>
        <r>
          <rPr>
            <b/>
            <sz val="9"/>
            <color indexed="81"/>
            <rFont val="Tahoma"/>
            <family val="2"/>
          </rPr>
          <t xml:space="preserve">"target percentage" </t>
        </r>
        <r>
          <rPr>
            <sz val="9"/>
            <color indexed="81"/>
            <rFont val="Tahoma"/>
            <family val="2"/>
          </rPr>
          <t xml:space="preserve">means that regardless of the RPN number, your organization will address a percentage of the highest RPN line item steps in the process WITH ADDITIONAL ACTIONS to reduce overall risk. For example, in a specific process your internal target percentage is to address the top 25% highest RPN values with additional action.  </t>
        </r>
        <r>
          <rPr>
            <b/>
            <sz val="9"/>
            <color indexed="81"/>
            <rFont val="Tahoma"/>
            <family val="2"/>
          </rPr>
          <t>This is the Regal Rexnord recommended way to address overall risk</t>
        </r>
        <r>
          <rPr>
            <sz val="9"/>
            <color indexed="81"/>
            <rFont val="Tahoma"/>
            <family val="2"/>
          </rPr>
          <t xml:space="preserve"> because it drives improvement regardless of RPN value.
Some organizations designate an "RPN threshold" or cutoff value. This means that you will take action beyond a certain value. For example if your RPN threshold value is 50, then any items in the PFMEA that have a calculated RPN at 50 or higher require the "actions be taken" to reduce risk and therefore reduce the RPN number. 
Note: Special attention (action) should always be given to any </t>
        </r>
        <r>
          <rPr>
            <b/>
            <sz val="9"/>
            <color indexed="81"/>
            <rFont val="Tahoma"/>
            <family val="2"/>
          </rPr>
          <t xml:space="preserve">severity 9 or 10 items.
</t>
        </r>
      </text>
    </comment>
    <comment ref="A7" authorId="1" shapeId="0" xr:uid="{FBB6906E-69D8-41C8-B902-0C04C7B0F6D2}">
      <text>
        <r>
          <rPr>
            <b/>
            <sz val="9"/>
            <color indexed="81"/>
            <rFont val="Tahoma"/>
            <family val="2"/>
          </rPr>
          <t>Name
Email
Responsibility</t>
        </r>
      </text>
    </comment>
    <comment ref="E11" authorId="1" shapeId="0" xr:uid="{5A731084-28AD-4EA9-BFF8-146EF5597908}">
      <text>
        <r>
          <rPr>
            <b/>
            <sz val="9"/>
            <color indexed="81"/>
            <rFont val="Tahoma"/>
            <family val="2"/>
          </rPr>
          <t>Review TAB 7b:
PFMEA Rankings
"Severity"</t>
        </r>
      </text>
    </comment>
    <comment ref="H11" authorId="1" shapeId="0" xr:uid="{D726A1F6-DB1F-4D19-81F7-772472BB1C70}">
      <text>
        <r>
          <rPr>
            <b/>
            <sz val="9"/>
            <color indexed="81"/>
            <rFont val="Tahoma"/>
            <family val="2"/>
          </rPr>
          <t>Review TAB 7b:
PFMEA Rankings
"Occurrence"</t>
        </r>
      </text>
    </comment>
    <comment ref="K11" authorId="1" shapeId="0" xr:uid="{57A64CB4-411F-4237-A9F4-18C0D7957CC7}">
      <text>
        <r>
          <rPr>
            <b/>
            <sz val="9"/>
            <color indexed="81"/>
            <rFont val="Tahoma"/>
            <family val="2"/>
          </rPr>
          <t>Review TAB 7b:
PFMEA Rankings
"Detection"</t>
        </r>
      </text>
    </comment>
    <comment ref="L11" authorId="1" shapeId="0" xr:uid="{5361F806-DCEF-47E1-ABE8-F01D16531699}">
      <text>
        <r>
          <rPr>
            <b/>
            <sz val="9"/>
            <color indexed="81"/>
            <rFont val="Tahoma"/>
            <family val="2"/>
          </rPr>
          <t xml:space="preserve">RPN = </t>
        </r>
        <r>
          <rPr>
            <sz val="9"/>
            <color indexed="81"/>
            <rFont val="Tahoma"/>
            <family val="2"/>
          </rPr>
          <t>Severity * Occurrence * Detection</t>
        </r>
        <r>
          <rPr>
            <b/>
            <sz val="9"/>
            <color indexed="81"/>
            <rFont val="Tahoma"/>
            <family val="2"/>
          </rPr>
          <t>.</t>
        </r>
      </text>
    </comment>
    <comment ref="P11" authorId="1" shapeId="0" xr:uid="{74FB6BF6-CBA5-4BA6-B55A-81A065266362}">
      <text>
        <r>
          <rPr>
            <b/>
            <sz val="9"/>
            <color indexed="81"/>
            <rFont val="Tahoma"/>
            <family val="2"/>
          </rPr>
          <t>REVISED"Severity" Ranking - ONLY IF actions have been taken</t>
        </r>
      </text>
    </comment>
    <comment ref="Q11" authorId="1" shapeId="0" xr:uid="{F5EB615C-7D24-43D4-B7AE-B587A8934552}">
      <text>
        <r>
          <rPr>
            <b/>
            <sz val="9"/>
            <color indexed="81"/>
            <rFont val="Tahoma"/>
            <family val="2"/>
          </rPr>
          <t>REVISED "Occurrence" Ranking - ONLY IF Actions have been taken</t>
        </r>
      </text>
    </comment>
    <comment ref="R11" authorId="1" shapeId="0" xr:uid="{A578FE8E-D1D1-42B5-8113-07926C010A72}">
      <text>
        <r>
          <rPr>
            <b/>
            <sz val="9"/>
            <color indexed="81"/>
            <rFont val="Tahoma"/>
            <family val="2"/>
          </rPr>
          <t xml:space="preserve">REVISED "Detection" 
Ranking - ONLY IF actions have been taken
</t>
        </r>
      </text>
    </comment>
    <comment ref="S11" authorId="1" shapeId="0" xr:uid="{73AE6425-9494-41E3-8E3C-2D3C78D2AB4F}">
      <text>
        <r>
          <rPr>
            <b/>
            <sz val="9"/>
            <color indexed="81"/>
            <rFont val="Tahoma"/>
            <family val="2"/>
          </rPr>
          <t>REVISED RPN Calculation- Based on changes and actions been taken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 Follis</author>
  </authors>
  <commentList>
    <comment ref="P6" authorId="0" shapeId="0" xr:uid="{9A4F08E8-F26D-4527-B277-F2C42721E1F0}">
      <text>
        <r>
          <rPr>
            <sz val="8"/>
            <color indexed="81"/>
            <rFont val="Tahoma"/>
            <family val="2"/>
          </rPr>
          <t xml:space="preserve">
Required Field
Must Equal 2 or 3</t>
        </r>
      </text>
    </comment>
    <comment ref="P7" authorId="0" shapeId="0" xr:uid="{0FF82C70-81D7-4DB7-8135-6D77E1D0D5C4}">
      <text>
        <r>
          <rPr>
            <sz val="8"/>
            <color indexed="81"/>
            <rFont val="Tahoma"/>
            <family val="2"/>
          </rPr>
          <t xml:space="preserve">
Required Field
Must Equal 2 or 3</t>
        </r>
      </text>
    </comment>
    <comment ref="J9" authorId="0" shapeId="0" xr:uid="{A1BAFC2C-4271-4673-98C1-78454E5F9DFA}">
      <text>
        <r>
          <rPr>
            <sz val="8"/>
            <color indexed="81"/>
            <rFont val="Tahoma"/>
            <family val="2"/>
          </rPr>
          <t>Required Field
Number equals the total tolerance spread!</t>
        </r>
      </text>
    </comment>
    <comment ref="A26" authorId="0" shapeId="0" xr:uid="{1E01C756-8035-4AC7-BDCC-859AF98EC7D9}">
      <text>
        <r>
          <rPr>
            <sz val="8"/>
            <color indexed="81"/>
            <rFont val="Tahoma"/>
            <family val="2"/>
          </rPr>
          <t xml:space="preserve">
Automatically Calculated</t>
        </r>
      </text>
    </comment>
    <comment ref="A29" authorId="0" shapeId="0" xr:uid="{E04F32D4-7C6F-493C-8448-9E7EB80B083A}">
      <text>
        <r>
          <rPr>
            <sz val="8"/>
            <color indexed="81"/>
            <rFont val="Tahoma"/>
            <family val="2"/>
          </rPr>
          <t>Automatically Calculated</t>
        </r>
      </text>
    </comment>
    <comment ref="M32" authorId="0" shapeId="0" xr:uid="{D46567DB-CC48-402A-B44A-178D8C82C0AC}">
      <text>
        <r>
          <rPr>
            <sz val="8"/>
            <color indexed="81"/>
            <rFont val="Tahoma"/>
            <family val="2"/>
          </rPr>
          <t>Returns Range Status
"Range In Control" or
"Range Out of Control"</t>
        </r>
      </text>
    </comment>
    <comment ref="Q35" authorId="0" shapeId="0" xr:uid="{9EBBD732-34A5-41EA-B34E-4A1B42B3B67C}">
      <text>
        <r>
          <rPr>
            <sz val="8"/>
            <color indexed="81"/>
            <rFont val="Tahoma"/>
            <family val="2"/>
          </rPr>
          <t>Automatically Calculated</t>
        </r>
      </text>
    </comment>
    <comment ref="H53" authorId="0" shapeId="0" xr:uid="{A502FE19-FBD8-4DFA-81AD-1A2822E57838}">
      <text>
        <r>
          <rPr>
            <b/>
            <sz val="8"/>
            <color indexed="81"/>
            <rFont val="Tahoma"/>
            <family val="2"/>
          </rPr>
          <t>Chris Follis:</t>
        </r>
        <r>
          <rPr>
            <sz val="8"/>
            <color indexed="81"/>
            <rFont val="Tahoma"/>
            <family val="2"/>
          </rPr>
          <t xml:space="preserve">
Returns R&amp;R Status
"Correct the Range",
"PASSED", "MARGINAL" or "FAILED"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EFFB1</author>
    <author>Doug Edyvean</author>
  </authors>
  <commentList>
    <comment ref="K3" authorId="0" shapeId="0" xr:uid="{37EA1588-5883-4943-8614-D6241747BC39}">
      <text>
        <r>
          <rPr>
            <sz val="8"/>
            <color indexed="81"/>
            <rFont val="Arial Black"/>
            <family val="2"/>
          </rPr>
          <t>Refer to PPAP handbook for divisional specific packaging and testing requirements.</t>
        </r>
        <r>
          <rPr>
            <sz val="8"/>
            <color indexed="81"/>
            <rFont val="Tahoma"/>
            <family val="2"/>
          </rPr>
          <t xml:space="preserve">
</t>
        </r>
      </text>
    </comment>
    <comment ref="B4" authorId="1" shapeId="0" xr:uid="{9A087B8A-05FF-4532-8EB4-5AF4A869EDF6}">
      <text>
        <r>
          <rPr>
            <b/>
            <sz val="8"/>
            <color indexed="81"/>
            <rFont val="Tahoma"/>
            <family val="2"/>
          </rPr>
          <t>Date packaging design and this document are complete</t>
        </r>
        <r>
          <rPr>
            <sz val="8"/>
            <color indexed="81"/>
            <rFont val="Tahoma"/>
            <family val="2"/>
          </rPr>
          <t xml:space="preserve">
</t>
        </r>
      </text>
    </comment>
    <comment ref="E4" authorId="1" shapeId="0" xr:uid="{5100EB94-F936-4202-8EF3-205212FEFA9C}">
      <text>
        <r>
          <rPr>
            <b/>
            <sz val="8"/>
            <color indexed="81"/>
            <rFont val="Tahoma"/>
            <family val="2"/>
          </rPr>
          <t>Name of Part.</t>
        </r>
        <r>
          <rPr>
            <sz val="8"/>
            <color indexed="81"/>
            <rFont val="Tahoma"/>
            <family val="2"/>
          </rPr>
          <t xml:space="preserve">
</t>
        </r>
      </text>
    </comment>
    <comment ref="H4" authorId="1" shapeId="0" xr:uid="{4DCC5CD9-3EA6-4C5A-9B8B-19E44CD2D257}">
      <text>
        <r>
          <rPr>
            <b/>
            <sz val="8"/>
            <color indexed="81"/>
            <rFont val="Tahoma"/>
            <family val="2"/>
          </rPr>
          <t xml:space="preserve">Part number as provided by Regal Rexnord for ordering
</t>
        </r>
      </text>
    </comment>
    <comment ref="B6" authorId="1" shapeId="0" xr:uid="{041B26A4-2CDF-4BA7-B1E6-A903E5CAAE25}">
      <text>
        <r>
          <rPr>
            <b/>
            <sz val="8"/>
            <color indexed="81"/>
            <rFont val="Tahoma"/>
            <family val="2"/>
          </rPr>
          <t xml:space="preserve">Supplier Name </t>
        </r>
        <r>
          <rPr>
            <sz val="8"/>
            <color indexed="81"/>
            <rFont val="Tahoma"/>
            <family val="2"/>
          </rPr>
          <t xml:space="preserve">
</t>
        </r>
      </text>
    </comment>
    <comment ref="E6" authorId="1" shapeId="0" xr:uid="{637968FA-9625-434F-8691-28ED91EEC1EC}">
      <text>
        <r>
          <rPr>
            <b/>
            <sz val="8"/>
            <color indexed="81"/>
            <rFont val="Tahoma"/>
            <family val="2"/>
          </rPr>
          <t>Overall person responsible for packaging in the event Regal Rexnord Rexnord has a concern or labeling question.</t>
        </r>
        <r>
          <rPr>
            <sz val="8"/>
            <color indexed="81"/>
            <rFont val="Tahoma"/>
            <family val="2"/>
          </rPr>
          <t xml:space="preserve">
</t>
        </r>
      </text>
    </comment>
    <comment ref="H6" authorId="1" shapeId="0" xr:uid="{6CE60ABC-0AD2-4928-88A9-C318F366A2A0}">
      <text>
        <r>
          <rPr>
            <b/>
            <sz val="8"/>
            <color indexed="81"/>
            <rFont val="Tahoma"/>
            <family val="2"/>
          </rPr>
          <t>Revision Level as identified on the Regal Rexnord Part Print.</t>
        </r>
        <r>
          <rPr>
            <sz val="8"/>
            <color indexed="81"/>
            <rFont val="Tahoma"/>
            <family val="2"/>
          </rPr>
          <t xml:space="preserve">
</t>
        </r>
      </text>
    </comment>
    <comment ref="B8" authorId="1" shapeId="0" xr:uid="{61935024-9BD7-44CF-9DCE-56BA56801C14}">
      <text>
        <r>
          <rPr>
            <b/>
            <sz val="8"/>
            <color indexed="81"/>
            <rFont val="Tahoma"/>
            <family val="2"/>
          </rPr>
          <t>Supplier Number assigned by Regal Rexnord</t>
        </r>
        <r>
          <rPr>
            <sz val="8"/>
            <color indexed="81"/>
            <rFont val="Tahoma"/>
            <family val="2"/>
          </rPr>
          <t xml:space="preserve">
</t>
        </r>
      </text>
    </comment>
    <comment ref="E8" authorId="1" shapeId="0" xr:uid="{9C71562D-DA05-4F09-AFE1-B73DB37686B7}">
      <text>
        <r>
          <rPr>
            <b/>
            <sz val="8"/>
            <color indexed="81"/>
            <rFont val="Tahoma"/>
            <family val="2"/>
          </rPr>
          <t>Supplier Phone Number.</t>
        </r>
      </text>
    </comment>
    <comment ref="H8" authorId="1" shapeId="0" xr:uid="{177A1624-B5B7-432F-BAFD-0DB2C8DBF392}">
      <text>
        <r>
          <rPr>
            <b/>
            <sz val="8"/>
            <color indexed="81"/>
            <rFont val="Tahoma"/>
            <family val="2"/>
          </rPr>
          <t>Revision Level  as it appears on the Regal Rexnord Part Print.</t>
        </r>
        <r>
          <rPr>
            <sz val="8"/>
            <color indexed="81"/>
            <rFont val="Tahoma"/>
            <family val="2"/>
          </rPr>
          <t xml:space="preserve">
</t>
        </r>
      </text>
    </comment>
    <comment ref="J10" authorId="1" shapeId="0" xr:uid="{676A0158-B3F6-47BD-AA12-B8D9382529DC}">
      <text>
        <r>
          <rPr>
            <b/>
            <sz val="8"/>
            <color indexed="81"/>
            <rFont val="Tahoma"/>
            <family val="2"/>
          </rPr>
          <t xml:space="preserve">Please identify any Hazmat products or packaging materials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<sst xmlns="http://schemas.openxmlformats.org/spreadsheetml/2006/main" count="1702" uniqueCount="1117">
  <si>
    <t xml:space="preserve">                 Supplier PPAP Information - Detail Required</t>
  </si>
  <si>
    <t>DIVISIONs</t>
  </si>
  <si>
    <t>RegalRexnord - MCS Division</t>
  </si>
  <si>
    <t>Please Enter in Your Information to Populate all other Forms</t>
  </si>
  <si>
    <t>RegalRexnord - Aerospace Division</t>
  </si>
  <si>
    <t>Part Name</t>
  </si>
  <si>
    <t>Lever</t>
  </si>
  <si>
    <t>RegalRexnord - Automotive Division</t>
  </si>
  <si>
    <t>Part Number</t>
  </si>
  <si>
    <t>456734RT</t>
  </si>
  <si>
    <t>RegalRexnord - Consumer Division</t>
  </si>
  <si>
    <t>Drawing Number</t>
  </si>
  <si>
    <t>GH 675612</t>
  </si>
  <si>
    <t>RegalRexnord - Climate Division</t>
  </si>
  <si>
    <t>Engineering Revision Level</t>
  </si>
  <si>
    <t>C</t>
  </si>
  <si>
    <t>RegalRexnord - Industrial Division</t>
  </si>
  <si>
    <t>Engineering Revision Level Date</t>
  </si>
  <si>
    <t>RegalRexnord - Corporate Division</t>
  </si>
  <si>
    <t>RegalRexnord Division</t>
  </si>
  <si>
    <t>RegalRexnord Purchase Order Number</t>
  </si>
  <si>
    <t>Primary RegalRexnord Receiving Plant</t>
  </si>
  <si>
    <t>McAllen</t>
  </si>
  <si>
    <t>Supplier Name (Short Name)</t>
  </si>
  <si>
    <t>RGT</t>
  </si>
  <si>
    <t>Supplier PPAP Contact Phone Number</t>
  </si>
  <si>
    <t>784-356-2334</t>
  </si>
  <si>
    <r>
      <t xml:space="preserve">Supplier Number </t>
    </r>
    <r>
      <rPr>
        <sz val="11"/>
        <rFont val="Calibri"/>
        <family val="2"/>
        <scheme val="minor"/>
      </rPr>
      <t>(RegalRexnord Vendor ID)</t>
    </r>
  </si>
  <si>
    <t>Name of Supplier Facility</t>
  </si>
  <si>
    <t>Raimes Gear Tech - Tennessee Plant</t>
  </si>
  <si>
    <r>
      <t xml:space="preserve">Supplier Street Address </t>
    </r>
    <r>
      <rPr>
        <sz val="11"/>
        <rFont val="Calibri"/>
        <family val="2"/>
        <scheme val="minor"/>
      </rPr>
      <t>(Actual Manuf. Location)</t>
    </r>
  </si>
  <si>
    <t>45682 West Alpharetta Blvd</t>
  </si>
  <si>
    <t>Location City</t>
  </si>
  <si>
    <t>Memphis</t>
  </si>
  <si>
    <t>Location State</t>
  </si>
  <si>
    <t>Tennessee</t>
  </si>
  <si>
    <t>Location Country</t>
  </si>
  <si>
    <t>United States</t>
  </si>
  <si>
    <t>Location Zip Code</t>
  </si>
  <si>
    <t>Manuf Facility Phone Number</t>
  </si>
  <si>
    <t>784-356-8934</t>
  </si>
  <si>
    <t>RegalRexnord Procurement Rep.</t>
  </si>
  <si>
    <t>John Smith</t>
  </si>
  <si>
    <t>Supplier Contact Email</t>
  </si>
  <si>
    <t>John.Supplier@rgt.com</t>
  </si>
  <si>
    <r>
      <rPr>
        <b/>
        <i/>
        <sz val="18"/>
        <rFont val="Arial"/>
        <family val="2"/>
      </rPr>
      <t xml:space="preserve">Guidance on PPAP Levels </t>
    </r>
    <r>
      <rPr>
        <i/>
        <sz val="18"/>
        <rFont val="Arial"/>
        <family val="2"/>
      </rPr>
      <t xml:space="preserve">                                                             </t>
    </r>
  </si>
  <si>
    <t>Items 1, 18b and 18d must be submitted using the forms in this package, all other elements (forms) can be from this package or substituted as long as they are AIAG compliant formats that provide the required information.</t>
  </si>
  <si>
    <r>
      <t xml:space="preserve">  </t>
    </r>
    <r>
      <rPr>
        <b/>
        <sz val="12"/>
        <color theme="1"/>
        <rFont val="Calibri"/>
        <family val="2"/>
        <scheme val="minor"/>
      </rPr>
      <t xml:space="preserve"> </t>
    </r>
    <r>
      <rPr>
        <b/>
        <sz val="12"/>
        <color rgb="FF0000FF"/>
        <rFont val="Calibri"/>
        <family val="2"/>
        <scheme val="minor"/>
      </rPr>
      <t xml:space="preserve">R </t>
    </r>
    <r>
      <rPr>
        <b/>
        <i/>
        <sz val="12"/>
        <color theme="1"/>
        <rFont val="Calibri"/>
        <family val="2"/>
        <scheme val="minor"/>
      </rPr>
      <t>= Required</t>
    </r>
    <r>
      <rPr>
        <i/>
        <sz val="12"/>
        <color theme="1"/>
        <rFont val="Calibri"/>
        <family val="2"/>
        <scheme val="minor"/>
      </rPr>
      <t xml:space="preserve"> (unless Not Applicable)</t>
    </r>
  </si>
  <si>
    <r>
      <rPr>
        <b/>
        <sz val="12"/>
        <color theme="1"/>
        <rFont val="Calibri"/>
        <family val="2"/>
        <scheme val="minor"/>
      </rPr>
      <t xml:space="preserve"> </t>
    </r>
    <r>
      <rPr>
        <b/>
        <sz val="12"/>
        <color rgb="FF00B050"/>
        <rFont val="Calibri"/>
        <family val="2"/>
        <scheme val="minor"/>
      </rPr>
      <t>S</t>
    </r>
    <r>
      <rPr>
        <b/>
        <i/>
        <sz val="12"/>
        <color rgb="FF00B050"/>
        <rFont val="Calibri"/>
        <family val="2"/>
        <scheme val="minor"/>
      </rPr>
      <t xml:space="preserve"> </t>
    </r>
    <r>
      <rPr>
        <b/>
        <i/>
        <sz val="12"/>
        <color theme="1"/>
        <rFont val="Calibri"/>
        <family val="2"/>
        <scheme val="minor"/>
      </rPr>
      <t xml:space="preserve">= Submit Upon Request </t>
    </r>
    <r>
      <rPr>
        <i/>
        <sz val="12"/>
        <color theme="1"/>
        <rFont val="Calibri"/>
        <family val="2"/>
        <scheme val="minor"/>
      </rPr>
      <t>from RegalRexnord</t>
    </r>
  </si>
  <si>
    <t xml:space="preserve"> *Level 4 PPAP - requires Guidance from Regal Rexnord </t>
  </si>
  <si>
    <t>Click on the selected section to go directly to its tab.</t>
  </si>
  <si>
    <t>PPAP Level</t>
  </si>
  <si>
    <t>4*</t>
  </si>
  <si>
    <t>1</t>
  </si>
  <si>
    <r>
      <t xml:space="preserve">Part Submission Warrant - PSW  </t>
    </r>
    <r>
      <rPr>
        <b/>
        <i/>
        <sz val="9"/>
        <color rgb="FFC00000"/>
        <rFont val="Calibri"/>
        <family val="2"/>
        <scheme val="minor"/>
      </rPr>
      <t>(This Form Mandatory for all Submissions)</t>
    </r>
  </si>
  <si>
    <t>R</t>
  </si>
  <si>
    <t>2</t>
  </si>
  <si>
    <t>Design Record</t>
  </si>
  <si>
    <t>S</t>
  </si>
  <si>
    <t>3</t>
  </si>
  <si>
    <t>Engineering Change Documents</t>
  </si>
  <si>
    <t>4</t>
  </si>
  <si>
    <t>Customer Engineering Approval</t>
  </si>
  <si>
    <t>5</t>
  </si>
  <si>
    <t>Design FMEA</t>
  </si>
  <si>
    <t>6</t>
  </si>
  <si>
    <t>Process Flow Diagram</t>
  </si>
  <si>
    <t>7</t>
  </si>
  <si>
    <t>Process FMEA</t>
  </si>
  <si>
    <t>8</t>
  </si>
  <si>
    <t>Control Plan</t>
  </si>
  <si>
    <t>9</t>
  </si>
  <si>
    <t>Measurement System Analysis Studies</t>
  </si>
  <si>
    <t>10</t>
  </si>
  <si>
    <t>Dimensional Results</t>
  </si>
  <si>
    <t>11</t>
  </si>
  <si>
    <t>Material, Performance Test Results</t>
  </si>
  <si>
    <t>12</t>
  </si>
  <si>
    <t>Initial Process Capability Studies</t>
  </si>
  <si>
    <t>Qualified Laboratory Documentation</t>
  </si>
  <si>
    <t>14</t>
  </si>
  <si>
    <t>Appearance Approval Report (AAR)</t>
  </si>
  <si>
    <t>15</t>
  </si>
  <si>
    <t>PPAP Samples/ Sample Label Procedure</t>
  </si>
  <si>
    <t>16</t>
  </si>
  <si>
    <t>Master Sample</t>
  </si>
  <si>
    <t>17</t>
  </si>
  <si>
    <t>Checking Aids</t>
  </si>
  <si>
    <t>18</t>
  </si>
  <si>
    <t>Customer Specific Requirements</t>
  </si>
  <si>
    <t>↓</t>
  </si>
  <si>
    <t>18a</t>
  </si>
  <si>
    <t>Material Compliance Reports</t>
  </si>
  <si>
    <t>18b</t>
  </si>
  <si>
    <r>
      <t xml:space="preserve">Packaging Data Sheet  </t>
    </r>
    <r>
      <rPr>
        <b/>
        <i/>
        <sz val="9"/>
        <color rgb="FFC00000"/>
        <rFont val="Calibri"/>
        <family val="2"/>
        <scheme val="minor"/>
      </rPr>
      <t>(This Format Mandatory for Levels 2-5)</t>
    </r>
  </si>
  <si>
    <t>18c</t>
  </si>
  <si>
    <t>Safe Launch Plan</t>
  </si>
  <si>
    <t>18d</t>
  </si>
  <si>
    <r>
      <t>Tooling Data Sheet</t>
    </r>
    <r>
      <rPr>
        <sz val="9"/>
        <color theme="1"/>
        <rFont val="Calibri"/>
        <family val="2"/>
        <scheme val="minor"/>
      </rPr>
      <t xml:space="preserve"> </t>
    </r>
    <r>
      <rPr>
        <b/>
        <i/>
        <sz val="9"/>
        <color rgb="FFC00000"/>
        <rFont val="Calibri"/>
        <family val="2"/>
        <scheme val="minor"/>
      </rPr>
      <t>(This Form Mandatory for all Regal Rexnord Owned Tooling)</t>
    </r>
  </si>
  <si>
    <t>RegalRexnord PPAP info and forms:</t>
  </si>
  <si>
    <t>https://regalrexnord.com/suppliers</t>
  </si>
  <si>
    <t>SUPPLIER PPAP GUIDELINES</t>
  </si>
  <si>
    <r>
      <rPr>
        <b/>
        <sz val="8"/>
        <rFont val="Arial"/>
        <family val="2"/>
      </rPr>
      <t xml:space="preserve">Doc No - </t>
    </r>
    <r>
      <rPr>
        <sz val="8"/>
        <rFont val="Arial"/>
        <family val="2"/>
      </rPr>
      <t xml:space="preserve">900 500 310 F2     </t>
    </r>
    <r>
      <rPr>
        <b/>
        <sz val="8"/>
        <rFont val="Arial"/>
        <family val="2"/>
      </rPr>
      <t xml:space="preserve">                                                     Rev - </t>
    </r>
    <r>
      <rPr>
        <sz val="8"/>
        <rFont val="Arial"/>
        <family val="2"/>
      </rPr>
      <t>01</t>
    </r>
  </si>
  <si>
    <t>PPAP LEVELS</t>
  </si>
  <si>
    <t>Level</t>
  </si>
  <si>
    <t xml:space="preserve">Documentation </t>
  </si>
  <si>
    <t>Inspection Data</t>
  </si>
  <si>
    <t>Samples to Plant Quality</t>
  </si>
  <si>
    <t>Samples to Product Engineering</t>
  </si>
  <si>
    <t>Part Submission Warrant (PSW) only</t>
  </si>
  <si>
    <t>No</t>
  </si>
  <si>
    <t>PSW + limited documentations</t>
  </si>
  <si>
    <t>Yes, (5) pcs full layout</t>
  </si>
  <si>
    <t>Yes</t>
  </si>
  <si>
    <t>as needed</t>
  </si>
  <si>
    <t>PSW + full documentations</t>
  </si>
  <si>
    <t>Yes, (5) pcs full layout + Capability Data on Special Characteristics</t>
  </si>
  <si>
    <t>PSW + as required docs and samples (a la carte)</t>
  </si>
  <si>
    <t>as required</t>
  </si>
  <si>
    <t>Level 3 + On Site Review of Documentation for New Supplier or Supplier Site Changes.</t>
  </si>
  <si>
    <r>
      <t xml:space="preserve">COMMON  PPAP TYPES
</t>
    </r>
    <r>
      <rPr>
        <sz val="10"/>
        <rFont val="Arial"/>
        <family val="2"/>
      </rPr>
      <t>(Ref. PPAP Change Management Matrix)</t>
    </r>
  </si>
  <si>
    <t>New Products and Changes</t>
  </si>
  <si>
    <t>Notes</t>
  </si>
  <si>
    <t>Brand New Part (entire product) from Current Supplier</t>
  </si>
  <si>
    <t>Level 3 PPAP</t>
  </si>
  <si>
    <t>Product from New Supplier</t>
  </si>
  <si>
    <t>Design / Feature / Spec Change to an Existing Baseline Product</t>
  </si>
  <si>
    <t>Level 2 PPAP (if non-Special Characteristics change)</t>
  </si>
  <si>
    <t xml:space="preserve">if baseline PPAP exists, only PPAP the variant </t>
  </si>
  <si>
    <t>Level 3 PPAP (if Special Characteristics change)</t>
  </si>
  <si>
    <t>Catalogue Products</t>
  </si>
  <si>
    <t>Level 1</t>
  </si>
  <si>
    <t>PPAP by PART FAMILY</t>
  </si>
  <si>
    <t>If PPAP is needed on multiple, similar part numbers, PPAP can be done as a family of parts.  PPAP to the 'Parent' (most complex or largest volume), and include 'Children' part numbers in PPAP.</t>
  </si>
  <si>
    <t>LOW VOLUME PPAP</t>
  </si>
  <si>
    <t xml:space="preserve">For PPAP Level 2 and Level 3, full layout on 5 samples (or fewer samples depending on the volume of the project or product) is required.  Capability study will not be required for Level 3 PPAP if the project volume or the supplier production run size does not support 30 pc capability study.  For normal production runs, supplier needs to measure and document Special Characteristics data.  Over a period of multiple production runs, supplier can aggregate the Special Characteristics data (with same sub-group size) to run the 30 pc capability analysis.  Special Characteristics need to be identified in Control Plan, data measured and recorded, and manage and adjust process controls to insure Special Characteristics are in spec.  </t>
  </si>
  <si>
    <t>URGENT PPAPs</t>
  </si>
  <si>
    <t xml:space="preserve">In situations where an urgent PPAP approval is needed , SDE can support the PPAP as needed (if notified in advance), working with requester and supplier.   </t>
  </si>
  <si>
    <t>PPAP PROCESS FLOW</t>
  </si>
  <si>
    <t>FAQ</t>
  </si>
  <si>
    <t>Who determines PPAP level?</t>
  </si>
  <si>
    <t>Supplier Development Engineer (SDE).  SDE will assign PPAP level based on information provided &amp; available. However, the PPAP requester or Product Eng may and should contact SDE if SDE needs to know additional information to correctly assign PPAP level.</t>
  </si>
  <si>
    <t>What happens to PPAP approval if the supplier inspection data is out of spec?</t>
  </si>
  <si>
    <t xml:space="preserve">SDE should review the data with Product Eng if the supplier out-of-spec data is acceptable.  If acceptable, supplier will need to submit Deviation Request form, and Prod Eng will approve, followed by granting an Interim or Conditional PPAP approval.  Product Eng will need to update the print to match the deviation request, after which the full PPAP approval will be granted to supplier.  If out-of-spec data is not acceptable  supplier will need to resubmit PPAP with in-spec data. </t>
  </si>
  <si>
    <t>If an existing part is sourced to another plant, does the supplier have to PPAP to the new plant?</t>
  </si>
  <si>
    <t>Assuming the PPAP exists to the current consuming plant, supplier will need to submit Level 1 PPAP.  If PPAP does not exist, PPAP request should be initiated.</t>
  </si>
  <si>
    <t>If the part to be PPAP's is used at multiple Regal Rexnord plants, do all of those plants need to approved the PPAP?</t>
  </si>
  <si>
    <t>No.  Pick one plant to be the lead or primary plant (based on volume usage) for plant quality approval of supplier PPAP.</t>
  </si>
  <si>
    <t>If I have questions on supplier PPAP process or requirements, who should I contact?</t>
  </si>
  <si>
    <t>Contact your regional SDE representative or Purchasing/Procurement representative</t>
  </si>
  <si>
    <t>PPAP Requirements Checklist</t>
  </si>
  <si>
    <r>
      <rPr>
        <b/>
        <sz val="8"/>
        <color theme="1"/>
        <rFont val="Calibri"/>
        <family val="2"/>
        <scheme val="minor"/>
      </rPr>
      <t xml:space="preserve">Important: </t>
    </r>
    <r>
      <rPr>
        <sz val="8"/>
        <color theme="1"/>
        <rFont val="Calibri"/>
        <family val="2"/>
        <scheme val="minor"/>
      </rPr>
      <t xml:space="preserve">Regal Rexnord requires the following </t>
    </r>
    <r>
      <rPr>
        <b/>
        <u/>
        <sz val="8"/>
        <color theme="1"/>
        <rFont val="Calibri"/>
        <family val="2"/>
        <scheme val="minor"/>
      </rPr>
      <t xml:space="preserve">mandatory formats </t>
    </r>
    <r>
      <rPr>
        <sz val="8"/>
        <color theme="1"/>
        <rFont val="Calibri"/>
        <family val="2"/>
        <scheme val="minor"/>
      </rPr>
      <t xml:space="preserve">to be submitted from this package. </t>
    </r>
    <r>
      <rPr>
        <b/>
        <sz val="8"/>
        <color theme="1"/>
        <rFont val="Calibri"/>
        <family val="2"/>
        <scheme val="minor"/>
      </rPr>
      <t xml:space="preserve">Element 1: </t>
    </r>
    <r>
      <rPr>
        <sz val="8"/>
        <color theme="1"/>
        <rFont val="Calibri"/>
        <family val="2"/>
        <scheme val="minor"/>
      </rPr>
      <t xml:space="preserve"> </t>
    </r>
    <r>
      <rPr>
        <i/>
        <sz val="8"/>
        <color theme="1"/>
        <rFont val="Calibri"/>
        <family val="2"/>
        <scheme val="minor"/>
      </rPr>
      <t>PSW Cover Page</t>
    </r>
    <r>
      <rPr>
        <sz val="8"/>
        <color theme="1"/>
        <rFont val="Calibri"/>
        <family val="2"/>
        <scheme val="minor"/>
      </rPr>
      <t xml:space="preserve">, </t>
    </r>
    <r>
      <rPr>
        <b/>
        <sz val="8"/>
        <color theme="1"/>
        <rFont val="Calibri"/>
        <family val="2"/>
        <scheme val="minor"/>
      </rPr>
      <t>Element 18b:</t>
    </r>
    <r>
      <rPr>
        <sz val="8"/>
        <color theme="1"/>
        <rFont val="Calibri"/>
        <family val="2"/>
        <scheme val="minor"/>
      </rPr>
      <t xml:space="preserve"> </t>
    </r>
    <r>
      <rPr>
        <i/>
        <sz val="8"/>
        <color theme="1"/>
        <rFont val="Calibri"/>
        <family val="2"/>
        <scheme val="minor"/>
      </rPr>
      <t>Production Packaging Data Sheet</t>
    </r>
    <r>
      <rPr>
        <sz val="8"/>
        <color theme="1"/>
        <rFont val="Calibri"/>
        <family val="2"/>
        <scheme val="minor"/>
      </rPr>
      <t xml:space="preserve">, </t>
    </r>
    <r>
      <rPr>
        <b/>
        <sz val="8"/>
        <color theme="1"/>
        <rFont val="Calibri"/>
        <family val="2"/>
        <scheme val="minor"/>
      </rPr>
      <t>Element 18d:</t>
    </r>
    <r>
      <rPr>
        <sz val="8"/>
        <color theme="1"/>
        <rFont val="Calibri"/>
        <family val="2"/>
        <scheme val="minor"/>
      </rPr>
      <t xml:space="preserve">  - </t>
    </r>
    <r>
      <rPr>
        <i/>
        <sz val="8"/>
        <color theme="1"/>
        <rFont val="Calibri"/>
        <family val="2"/>
        <scheme val="minor"/>
      </rPr>
      <t>Tooling Data Sheet</t>
    </r>
    <r>
      <rPr>
        <sz val="8"/>
        <color theme="1"/>
        <rFont val="Calibri"/>
        <family val="2"/>
        <scheme val="minor"/>
      </rPr>
      <t xml:space="preserve"> when Regal Rexnord Tooling is involved. All other forms requested as part of the PPAP submission can be either from this forms package or your own own internal format as long as they are AIAG compliant and provide the required information.  </t>
    </r>
  </si>
  <si>
    <t>Element</t>
  </si>
  <si>
    <t xml:space="preserve">Requirement
</t>
  </si>
  <si>
    <t xml:space="preserve">Required Detail
</t>
  </si>
  <si>
    <t>INCLUDED
IN PPAP
(SUPPLIER)</t>
  </si>
  <si>
    <t>Regal Rexnord
APPROVED</t>
  </si>
  <si>
    <t>YES</t>
  </si>
  <si>
    <t>NO</t>
  </si>
  <si>
    <t>N/A</t>
  </si>
  <si>
    <t>Part Submission Warrant (PSW)</t>
  </si>
  <si>
    <t>A completed Regal Rexnord-PSW cover page Only warranting the product/material meeting all applicable specifications and standards. No product and/or process changes are allowed unlessRegal Rexnord has given approval to do so per AIAG-PPAP latest edition section 3.</t>
  </si>
  <si>
    <t>Latest detailed print and/or material spec reflecting part-number and rev level. For complicated assemblies an iso-plot will be accepted. Element also needs to include a Bill of Materials (BOM).</t>
  </si>
  <si>
    <t>Any ECN not yet recorded in latest print and/or material spec or ISO-plot referenced in Element 1.</t>
  </si>
  <si>
    <t>If required by Regal Rexnord a written statement that approves the component/material to be PPAP’d by Regal Rexnord Engineering or any exceptions.</t>
  </si>
  <si>
    <t xml:space="preserve">If supplier is design responsible, a DFMEA will be required. </t>
  </si>
  <si>
    <t>Process Flow Diagrams</t>
  </si>
  <si>
    <t>Process map of the manufacturing process from receiving raw/sub- components to shipping finished product.</t>
  </si>
  <si>
    <t>Process FMEA identifying all critical process Failure Modes as well as critical to Quality (Special Characteristic). Format expected is per AIAG-FMEA.</t>
  </si>
  <si>
    <t>Process Control Plan identifying all critical process controls per pFMEA as well as Special Characteristic. Format expected per AIAG-APQP.</t>
  </si>
  <si>
    <t>MSA studies (at a minimum Gage R&amp;R) for all gages associated with measuring Special Characteristic’s or supplier identified critical characteristics.</t>
  </si>
  <si>
    <t>Full lay-out of the component to be PPAP’d relative to all print dimensions on a minimum of 5 samples (per tool or cavity).</t>
  </si>
  <si>
    <t>Data submitted needs to prove that component/material meets all material, performance and test requirements identified by Regal Rexnord and Supplier (internal). A minimum data set of 5 samples is required.</t>
  </si>
  <si>
    <t>Initial Process Capability Studies (Ref 11a, 11b, 11c)</t>
  </si>
  <si>
    <t>At a minimum all Special Characteristic’s will have to demonstrate a process capability with a Cpk ≥ 1.33 (minimum 10 sub-groups of 3 - (beginning of process / middle of process / end of process) based on a stable process.</t>
  </si>
  <si>
    <t>If using in-house lab for material and/or performance test results, insert the lab’s testing scope and cerification in this section. If using an outside lab, include lab certification and scope.</t>
  </si>
  <si>
    <t>Appearance Approval Report</t>
  </si>
  <si>
    <t>Is waived unless specifically requested by Regal Rexnord. Enclose approved Appearance Approval Report (AAR).</t>
  </si>
  <si>
    <t>PPAP Samples 
Sample Label Procedure</t>
  </si>
  <si>
    <r>
      <t xml:space="preserve">Product samples to be submitted with the PPAP are the same samples used for part layout </t>
    </r>
    <r>
      <rPr>
        <b/>
        <sz val="8"/>
        <color theme="1"/>
        <rFont val="Arial"/>
        <family val="2"/>
      </rPr>
      <t>(element 10)</t>
    </r>
    <r>
      <rPr>
        <sz val="8"/>
        <color theme="1"/>
        <rFont val="Arial"/>
        <family val="2"/>
      </rPr>
      <t>. Parts will have to be identified so that the data reported in element 10 can be verified (default 5 parts).</t>
    </r>
  </si>
  <si>
    <t>Supplier to keep a PPAP Master sample if requested.</t>
  </si>
  <si>
    <t>In order to avoid different measurement techniques on key-product features (Special Characteristic's), document the method of measurement (i.e. pin-gage, micrometer, height-gage, special gage) by feature.</t>
  </si>
  <si>
    <t xml:space="preserve">Custormer Specific Requirements </t>
  </si>
  <si>
    <t>See Elected Customer Specific Requirements Below.</t>
  </si>
  <si>
    <r>
      <rPr>
        <b/>
        <sz val="8"/>
        <color theme="1"/>
        <rFont val="Arial"/>
        <family val="2"/>
      </rPr>
      <t>Materials Compliance Reports.</t>
    </r>
    <r>
      <rPr>
        <sz val="8"/>
        <color theme="1"/>
        <rFont val="Arial"/>
        <family val="2"/>
      </rPr>
      <t xml:space="preserve">
(Substance of Concern &amp; Conflict Minerals)</t>
    </r>
  </si>
  <si>
    <r>
      <t>Mandatory Requirements to be submitted via the Regal Rexnord compliance portal. Use the PSW to identify if declarations are included in PPAP (as required). If 'No', contact</t>
    </r>
    <r>
      <rPr>
        <sz val="8"/>
        <color rgb="FF0000FF"/>
        <rFont val="Arial"/>
        <family val="2"/>
      </rPr>
      <t xml:space="preserve"> Regal.Materials.Compliance@regalrexnord.com</t>
    </r>
  </si>
  <si>
    <t>Production Packaging Data Sheet</t>
  </si>
  <si>
    <t>Prepare  Packaging Data sheet to show how the product will be delivered to the facility with respect containers, labeling and dunnage.</t>
  </si>
  <si>
    <t>Prepare Safe Launch Plan when requested by Regal Rexnord to address concerns and additional containment required within the first 90 Days of production.</t>
  </si>
  <si>
    <r>
      <rPr>
        <b/>
        <sz val="8"/>
        <color theme="1"/>
        <rFont val="Arial"/>
        <family val="2"/>
      </rPr>
      <t xml:space="preserve">Tooling Data Sheet </t>
    </r>
    <r>
      <rPr>
        <sz val="8"/>
        <color theme="1"/>
        <rFont val="Arial"/>
        <family val="2"/>
      </rPr>
      <t xml:space="preserve">
(RegalRexnord Owned Tooling)</t>
    </r>
  </si>
  <si>
    <t>For Regal Rexnord owned tooling, a packaging data sheet must be prepared and additional items may be requested.</t>
  </si>
  <si>
    <t>Part Submission Warrant</t>
  </si>
  <si>
    <t>Cust. Part Number</t>
  </si>
  <si>
    <t>Shown on Drawing No.</t>
  </si>
  <si>
    <t>Org. Part Number</t>
  </si>
  <si>
    <t>Engineering Change Level</t>
  </si>
  <si>
    <t>Dated</t>
  </si>
  <si>
    <t>Additional Engineering Changes</t>
  </si>
  <si>
    <t>Safety and/or Government Regulation</t>
  </si>
  <si>
    <t>Purchase Order No.</t>
  </si>
  <si>
    <t>Weight (kg)</t>
  </si>
  <si>
    <t>Checking Aid No.</t>
  </si>
  <si>
    <t>Checking Aid Engineering Change Level</t>
  </si>
  <si>
    <t>ORGANIZATION MANUFACTURING INFORMATION</t>
  </si>
  <si>
    <t>CUSTOMER SUBMITTAL INFORMATION</t>
  </si>
  <si>
    <t>Organization Name &amp; Supplier                              Vendor Code</t>
  </si>
  <si>
    <t>Customer Name/Division</t>
  </si>
  <si>
    <t>Street Address</t>
  </si>
  <si>
    <t>Requester / Commodity Manger</t>
  </si>
  <si>
    <t>City</t>
  </si>
  <si>
    <t>Region</t>
  </si>
  <si>
    <t>Postal Code</t>
  </si>
  <si>
    <t>Country</t>
  </si>
  <si>
    <t>Plant</t>
  </si>
  <si>
    <t>MATERIALS COMPLIANCE REPORTING</t>
  </si>
  <si>
    <t>Has the substance of concern information for the part being warranted been submitted via the Regal Rexnord compliance portal?</t>
  </si>
  <si>
    <t>Is the Substance of Concern declaration included in the PPAP package?</t>
  </si>
  <si>
    <t>Has the conflict minerals information for the part being warranted been 
submitted via the Regal Rexnord compliance portal?</t>
  </si>
  <si>
    <t>Is the Conflict Minerals declaration included in the PPAP package?</t>
  </si>
  <si>
    <t>Casting components: Is evidence of part qualification included?</t>
  </si>
  <si>
    <t>REASON FOR SUBMISSION</t>
  </si>
  <si>
    <t>(Check at least one)</t>
  </si>
  <si>
    <t>REQUESTED SUBMISSION LEVEL (Check one)</t>
  </si>
  <si>
    <t>SUBMISSION RESULTS</t>
  </si>
  <si>
    <t>The results for</t>
  </si>
  <si>
    <t xml:space="preserve">These results meet all drawing and specification requirements: </t>
  </si>
  <si>
    <t>(If "NO" - Explanation Required)</t>
  </si>
  <si>
    <t>Mold  /  Cavity  /  Production Process</t>
  </si>
  <si>
    <t>DECLARATION</t>
  </si>
  <si>
    <t>I hereby affirm that the samples represented by this warrant are representative of our parts which were made by a process that meets all Production Part</t>
  </si>
  <si>
    <t>Approval Process Manual 4th Edition Requirements.  I further affirm that the designated process to produce this part have the minimum capacity</t>
  </si>
  <si>
    <t>of 120% of the quoted volume with production tools and equipment in the quoted work patterns.  Any deviations from the declaration are noted below.</t>
  </si>
  <si>
    <t>EXPLANATION/COMMENTS:</t>
  </si>
  <si>
    <t>Is each Regal Rexnord owned tool properly tagged and numbered?</t>
  </si>
  <si>
    <t>Organization Authorized Signature</t>
  </si>
  <si>
    <t>Date</t>
  </si>
  <si>
    <t>Print Name</t>
  </si>
  <si>
    <t>Phone No.</t>
  </si>
  <si>
    <t>Fax No.</t>
  </si>
  <si>
    <t>Title</t>
  </si>
  <si>
    <t>E-mail</t>
  </si>
  <si>
    <t>FOR CUSTOMER USE ONLY</t>
  </si>
  <si>
    <t>Part Warrant Disposition:</t>
  </si>
  <si>
    <t>comments</t>
  </si>
  <si>
    <t>Plant Quality</t>
  </si>
  <si>
    <t>SDE</t>
  </si>
  <si>
    <t>Engineering</t>
  </si>
  <si>
    <t>Other</t>
  </si>
  <si>
    <t xml:space="preserve">Note: </t>
  </si>
  <si>
    <t>Customer sign-off = Sign, print name and date</t>
  </si>
  <si>
    <t>Is PPAP required to Regal Rexnord customer? (Plant Qualty Only)</t>
  </si>
  <si>
    <t>Design Records</t>
  </si>
  <si>
    <t>Guidance</t>
  </si>
  <si>
    <r>
      <rPr>
        <b/>
        <sz val="11"/>
        <color theme="1"/>
        <rFont val="Calibri"/>
        <family val="2"/>
        <scheme val="minor"/>
      </rPr>
      <t xml:space="preserve">Instructions: </t>
    </r>
    <r>
      <rPr>
        <sz val="11"/>
        <color theme="1"/>
        <rFont val="Calibri"/>
        <family val="2"/>
        <scheme val="minor"/>
      </rPr>
      <t xml:space="preserve">Provide a complete and current drawing with all requirements numbered and circled for a full layout drawing.  The numbers should match the </t>
    </r>
    <r>
      <rPr>
        <b/>
        <i/>
        <sz val="11"/>
        <color theme="1"/>
        <rFont val="Calibri"/>
        <family val="2"/>
        <scheme val="minor"/>
      </rPr>
      <t>Dimensional Report data.</t>
    </r>
    <r>
      <rPr>
        <sz val="11"/>
        <color theme="1"/>
        <rFont val="Calibri"/>
        <family val="2"/>
        <scheme val="minor"/>
      </rPr>
      <t xml:space="preserve">
This includes all relevant notes and Material or Performance related tests referenced on the print or by the engineering specification in the notes.
A full layout </t>
    </r>
    <r>
      <rPr>
        <b/>
        <sz val="11"/>
        <color theme="1"/>
        <rFont val="Calibri"/>
        <family val="2"/>
        <scheme val="minor"/>
      </rPr>
      <t>Dimensional Report</t>
    </r>
    <r>
      <rPr>
        <sz val="11"/>
        <color theme="1"/>
        <rFont val="Calibri"/>
        <family val="2"/>
        <scheme val="minor"/>
      </rPr>
      <t xml:space="preserve"> in Element 10 must be provided, unless otherwise agreed to by Regal Rexnord.
</t>
    </r>
    <r>
      <rPr>
        <b/>
        <u/>
        <sz val="11"/>
        <color theme="1"/>
        <rFont val="Calibri"/>
        <family val="2"/>
        <scheme val="minor"/>
      </rPr>
      <t xml:space="preserve">Guideline: </t>
    </r>
    <r>
      <rPr>
        <sz val="11"/>
        <color theme="1"/>
        <rFont val="Calibri"/>
        <family val="2"/>
        <scheme val="minor"/>
      </rPr>
      <t>Note the special characteristic Bubble Numbers on both the control plan and the dimensional report.</t>
    </r>
  </si>
  <si>
    <t>Add here or attach the Design Records (Drawings and Specifications) being PPAP'd to:</t>
  </si>
  <si>
    <t>Engineering Change Documentation</t>
  </si>
  <si>
    <r>
      <rPr>
        <b/>
        <sz val="11"/>
        <color theme="1"/>
        <rFont val="Calibri"/>
        <family val="2"/>
        <scheme val="minor"/>
      </rPr>
      <t xml:space="preserve">Instructions: </t>
    </r>
    <r>
      <rPr>
        <sz val="11"/>
        <color theme="1"/>
        <rFont val="Calibri"/>
        <family val="2"/>
        <scheme val="minor"/>
      </rPr>
      <t xml:space="preserve">On this tab paste any relevant Engineering Change Notices or Request for Change, particularly if the current print does not match the part that is being submitted. This would include if the sample being submitted is to a marked up print.  Any correspondence with Engineering or Regal Rexnord concerning Engineering changes or upcoming changes that are relevant to the current submission can also be placed here. These may include but are not limited to:
1. Copies of Specific Specifications or Testing
2. Correspondence between Regal Rexnord Engineering and your origanization.
3. Updated drawing references.
</t>
    </r>
    <r>
      <rPr>
        <b/>
        <sz val="11"/>
        <rFont val="Calibri"/>
        <family val="2"/>
        <scheme val="minor"/>
      </rPr>
      <t xml:space="preserve">SCR: </t>
    </r>
    <r>
      <rPr>
        <sz val="11"/>
        <rFont val="Calibri"/>
        <family val="2"/>
        <scheme val="minor"/>
      </rPr>
      <t>Supplier Change Request</t>
    </r>
    <r>
      <rPr>
        <sz val="11"/>
        <color theme="1"/>
        <rFont val="Calibri"/>
        <family val="2"/>
        <scheme val="minor"/>
      </rPr>
      <t>: If the PPAP is being submitted because of a change at the Supplier's  manufacturing facility then an Approved Regal Rexnord Supplier Change Request should accompany the PPAP submission. Please paste a copy of the SCR here.</t>
    </r>
  </si>
  <si>
    <t>Add here or attach documents related an Engineering Change</t>
  </si>
  <si>
    <t>Marked Up Prints and Specifications</t>
  </si>
  <si>
    <t>Email Communications</t>
  </si>
  <si>
    <t>Copies of Change Requests such as ECRs or SCR</t>
  </si>
  <si>
    <t>Customer Approvals</t>
  </si>
  <si>
    <r>
      <t xml:space="preserve">Instructions: </t>
    </r>
    <r>
      <rPr>
        <sz val="11"/>
        <color theme="1"/>
        <rFont val="Calibri"/>
        <family val="2"/>
        <scheme val="minor"/>
      </rPr>
      <t>Regal Rexnord rarely needs customer approval for supplier PPAP submissions on externally sourced product. 
The placeholder is reserved here in the event it would ever be needed, but it is not required unless the supplier has been asked specifically to provide it by Regal Rexnord for a specific PPAP.</t>
    </r>
  </si>
  <si>
    <t>Add here or attach documents related to Regal Rexnord Customer Approvals</t>
  </si>
  <si>
    <t xml:space="preserve">  Guidance  </t>
  </si>
  <si>
    <t>DFMEA</t>
  </si>
  <si>
    <r>
      <rPr>
        <b/>
        <sz val="10"/>
        <rFont val="Arial"/>
        <family val="2"/>
      </rPr>
      <t>Design FMEA is not often requested by Regal Rexnord from Suppliers. 
Instructions:</t>
    </r>
    <r>
      <rPr>
        <sz val="10"/>
        <rFont val="Arial"/>
        <family val="2"/>
      </rPr>
      <t xml:space="preserve"> If Design Responsible please add here the DFMEA if requested.  A template has been provided if needed.</t>
    </r>
  </si>
  <si>
    <t>Add here or attach a DFMEA if requested (only if the Supplier is design Responsible)</t>
  </si>
  <si>
    <t>Potential Failure Modes and Effects Analysis
Design FMEA</t>
  </si>
  <si>
    <r>
      <t xml:space="preserve">Please indicate </t>
    </r>
    <r>
      <rPr>
        <b/>
        <u/>
        <sz val="10"/>
        <rFont val="Arial"/>
        <family val="2"/>
      </rPr>
      <t>EITHER:</t>
    </r>
    <r>
      <rPr>
        <sz val="11"/>
        <color theme="1"/>
        <rFont val="Calibri"/>
        <family val="2"/>
        <scheme val="minor"/>
      </rPr>
      <t xml:space="preserve"> 
1.) A designated RPN threshold for this process 
2.) A target percentage of steps to be addressed. 
                                                                   </t>
    </r>
    <r>
      <rPr>
        <b/>
        <i/>
        <sz val="10"/>
        <color indexed="12"/>
        <rFont val="Arial"/>
        <family val="2"/>
      </rPr>
      <t>Check One</t>
    </r>
  </si>
  <si>
    <t>Process Responsibility</t>
  </si>
  <si>
    <t>FMEA Number</t>
  </si>
  <si>
    <t>Drawing #</t>
  </si>
  <si>
    <t>Contact Number</t>
  </si>
  <si>
    <t>Prepared By</t>
  </si>
  <si>
    <t>Rev #</t>
  </si>
  <si>
    <t>Key Date</t>
  </si>
  <si>
    <t>FMEA Date (Orig.)</t>
  </si>
  <si>
    <t>Core Team</t>
  </si>
  <si>
    <t>Customer Manufacturing Site</t>
  </si>
  <si>
    <t>FMEA Date</t>
  </si>
  <si>
    <t xml:space="preserve"> Process Number</t>
  </si>
  <si>
    <t xml:space="preserve">Process/Step
Function </t>
  </si>
  <si>
    <t xml:space="preserve">Requirements </t>
  </si>
  <si>
    <t>Potential 
Failure Mode</t>
  </si>
  <si>
    <t>Potential  Effects 
of Failure</t>
  </si>
  <si>
    <t>SEV</t>
  </si>
  <si>
    <t>Class</t>
  </si>
  <si>
    <t>Potential Cause(s)/
Failure Mechanisms</t>
  </si>
  <si>
    <t>OCC</t>
  </si>
  <si>
    <t xml:space="preserve">Current  Process Controls </t>
  </si>
  <si>
    <t>DET</t>
  </si>
  <si>
    <t>RPN</t>
  </si>
  <si>
    <t>Recommended
Action(s)</t>
  </si>
  <si>
    <t>Responsibility and Completion Date</t>
  </si>
  <si>
    <t>Action Results</t>
  </si>
  <si>
    <t>Prevention</t>
  </si>
  <si>
    <t>Detection</t>
  </si>
  <si>
    <t>Actions Taken</t>
  </si>
  <si>
    <t xml:space="preserve"> </t>
  </si>
  <si>
    <t xml:space="preserve">Guidance  </t>
  </si>
  <si>
    <r>
      <rPr>
        <b/>
        <sz val="10"/>
        <rFont val="Arial"/>
        <family val="2"/>
      </rPr>
      <t>Instructions:</t>
    </r>
    <r>
      <rPr>
        <sz val="10"/>
        <rFont val="Arial"/>
        <family val="2"/>
      </rPr>
      <t xml:space="preserve"> Please add a complete process flow diagram if your entire process to produce the Regal Rexnord Product. 
</t>
    </r>
    <r>
      <rPr>
        <b/>
        <sz val="10"/>
        <rFont val="Arial"/>
        <family val="2"/>
      </rPr>
      <t xml:space="preserve">You can use any process flow diagram template in the event one is already created for your organization. 
</t>
    </r>
    <r>
      <rPr>
        <sz val="10"/>
        <rFont val="Arial"/>
        <family val="2"/>
      </rPr>
      <t xml:space="preserve">
A template has been provided if needed.</t>
    </r>
  </si>
  <si>
    <t>Add here a Process Flow Diagram</t>
  </si>
  <si>
    <t>Other Examples of Process Flow Diagrams</t>
  </si>
  <si>
    <t xml:space="preserve">PROCESS FLOW DIAGRAM
</t>
  </si>
  <si>
    <r>
      <rPr>
        <b/>
        <sz val="10"/>
        <rFont val="Arial"/>
        <family val="2"/>
      </rPr>
      <t>IMPORTANT:</t>
    </r>
    <r>
      <rPr>
        <sz val="10"/>
        <rFont val="Arial"/>
        <family val="2"/>
      </rPr>
      <t xml:space="preserve"> It is important to ensure that process steps are aligned from document to document staring with your </t>
    </r>
    <r>
      <rPr>
        <b/>
        <sz val="10"/>
        <rFont val="Arial"/>
        <family val="2"/>
      </rPr>
      <t xml:space="preserve">Process Flow Diagram.
</t>
    </r>
    <r>
      <rPr>
        <sz val="10"/>
        <rFont val="Arial"/>
        <family val="2"/>
      </rPr>
      <t xml:space="preserve">Steps 1, 2, 3 and so on </t>
    </r>
    <r>
      <rPr>
        <b/>
        <u/>
        <sz val="10"/>
        <rFont val="Arial"/>
        <family val="2"/>
      </rPr>
      <t xml:space="preserve">should match </t>
    </r>
    <r>
      <rPr>
        <sz val="10"/>
        <rFont val="Arial"/>
        <family val="2"/>
      </rPr>
      <t>between the following documents:
Process Flow Diagram
PFMEA
Control Plan</t>
    </r>
  </si>
  <si>
    <t>Issue Date</t>
  </si>
  <si>
    <t>ECL</t>
  </si>
  <si>
    <t>Supplier Name</t>
  </si>
  <si>
    <t>Supplier Location</t>
  </si>
  <si>
    <t>Legend:</t>
  </si>
  <si>
    <t xml:space="preserve">     Operation</t>
  </si>
  <si>
    <t xml:space="preserve">   Transportation</t>
  </si>
  <si>
    <t xml:space="preserve">     Inspection</t>
  </si>
  <si>
    <t>Delay</t>
  </si>
  <si>
    <t>Storage</t>
  </si>
  <si>
    <t>Step</t>
  </si>
  <si>
    <t>Operation or Event</t>
  </si>
  <si>
    <t>Description of</t>
  </si>
  <si>
    <t>Evaluation</t>
  </si>
  <si>
    <t>and Analysis Methods</t>
  </si>
  <si>
    <t>Change History</t>
  </si>
  <si>
    <t>Revision</t>
  </si>
  <si>
    <t xml:space="preserve">                                                                     POTENTIAL FAILURE MODE AND EFFECTS ANALYSIS (FMEA)</t>
  </si>
  <si>
    <r>
      <t xml:space="preserve">Please indicate EITHER:                                   </t>
    </r>
    <r>
      <rPr>
        <sz val="9"/>
        <color rgb="FF0000FF"/>
        <rFont val="Calibri"/>
        <family val="2"/>
        <scheme val="minor"/>
      </rPr>
      <t>Check One</t>
    </r>
    <r>
      <rPr>
        <sz val="9"/>
        <color theme="1"/>
        <rFont val="Calibri"/>
        <family val="2"/>
        <scheme val="minor"/>
      </rPr>
      <t xml:space="preserve">
1.) A designated RPN threshold for this process        
2.) A target percentage of steps to be addressed. 
                                                             </t>
    </r>
  </si>
  <si>
    <t xml:space="preserve">                                                                            (PROCESS FMEA)</t>
  </si>
  <si>
    <t>PRODUCT Name</t>
  </si>
  <si>
    <t>Process Responsibility:</t>
  </si>
  <si>
    <t>FMEA Number:</t>
  </si>
  <si>
    <t>Part number:</t>
  </si>
  <si>
    <t>Responsible Person's Email</t>
  </si>
  <si>
    <t>PREPARED BY:</t>
  </si>
  <si>
    <t>CORE TEAM</t>
  </si>
  <si>
    <t>Part Drawing Number:</t>
  </si>
  <si>
    <t>ORIGINAL DATE:</t>
  </si>
  <si>
    <t>Eng. Revision Level:</t>
  </si>
  <si>
    <t>REVISION DATE:</t>
  </si>
  <si>
    <t>Process Function</t>
  </si>
  <si>
    <t>Process Number</t>
  </si>
  <si>
    <t>Requirements</t>
  </si>
  <si>
    <t>Potential Failure Mode</t>
  </si>
  <si>
    <t>Potential Effect(s) of Failure</t>
  </si>
  <si>
    <t>Sev</t>
  </si>
  <si>
    <t>Potential cause(s)/ Mechanism of Failure</t>
  </si>
  <si>
    <t>Occur</t>
  </si>
  <si>
    <t>Current Process Controls Prevention</t>
  </si>
  <si>
    <t xml:space="preserve">Current Process Controls Detection </t>
  </si>
  <si>
    <t>Det</t>
  </si>
  <si>
    <t>Recommended Actions</t>
  </si>
  <si>
    <t>Responsibility &amp; Target Completion Date</t>
  </si>
  <si>
    <r>
      <rPr>
        <b/>
        <sz val="16"/>
        <rFont val="Arial"/>
        <family val="2"/>
      </rPr>
      <t>Note:</t>
    </r>
    <r>
      <rPr>
        <sz val="16"/>
        <rFont val="Arial"/>
        <family val="2"/>
      </rPr>
      <t xml:space="preserve"> These ratings match the recommended AIAG recommended rankings for Severity, Occurrence and Detection.</t>
    </r>
  </si>
  <si>
    <t>Effect</t>
  </si>
  <si>
    <r>
      <rPr>
        <b/>
        <sz val="26"/>
        <rFont val="Arial"/>
        <family val="2"/>
      </rPr>
      <t>SEVERITY</t>
    </r>
    <r>
      <rPr>
        <b/>
        <sz val="14"/>
        <rFont val="Arial"/>
        <family val="2"/>
      </rPr>
      <t xml:space="preserve">
Criteria for Severity of Effect on Product
(Customer Effect)</t>
    </r>
  </si>
  <si>
    <t>Rank</t>
  </si>
  <si>
    <t>Criteria: 
Severity of Effect on Process
(Manufacturing/Assembly Effect)</t>
  </si>
  <si>
    <t>Likelihood of Failure</t>
  </si>
  <si>
    <r>
      <rPr>
        <b/>
        <sz val="24"/>
        <rFont val="Arial"/>
        <family val="2"/>
      </rPr>
      <t>OCCURRENCE</t>
    </r>
    <r>
      <rPr>
        <b/>
        <sz val="14"/>
        <rFont val="Arial"/>
        <family val="2"/>
      </rPr>
      <t xml:space="preserve">
Criteria: Occurrence of Cause - PFMEA
(Incidents per items/vehicles)</t>
    </r>
  </si>
  <si>
    <t>Opportunity for Detection</t>
  </si>
  <si>
    <r>
      <rPr>
        <b/>
        <sz val="26"/>
        <rFont val="Arial"/>
        <family val="2"/>
      </rPr>
      <t>DETECTION</t>
    </r>
    <r>
      <rPr>
        <b/>
        <sz val="14"/>
        <rFont val="Arial"/>
        <family val="2"/>
      </rPr>
      <t xml:space="preserve">
Criteria:
Likelihood of Detection by Process Control</t>
    </r>
  </si>
  <si>
    <t>Likelihood of Detection</t>
  </si>
  <si>
    <t>Failure to Meet Safety and/or Regulatory Requirements</t>
  </si>
  <si>
    <t>Potential failure mode affects safe vehicle operation and/or involves noncompliance with government regulation without warning.</t>
  </si>
  <si>
    <t>Failure to meet safety and/or regulatory requirement</t>
  </si>
  <si>
    <t>May endanger operator (machine or assembly) without warning</t>
  </si>
  <si>
    <t>Very High</t>
  </si>
  <si>
    <t>≥ 100 per thousand
≥ 1 in 10</t>
  </si>
  <si>
    <t>No detection opportunity</t>
  </si>
  <si>
    <t>No current process control; Cannot detect or is not analyzed.</t>
  </si>
  <si>
    <t>Almost Impossible</t>
  </si>
  <si>
    <t>Potential failure mode affects safe vehicle operation and/or involves noncompliance with government regulation with warning.</t>
  </si>
  <si>
    <t>May endanger operator (machine or assembly) with warning</t>
  </si>
  <si>
    <t>High</t>
  </si>
  <si>
    <t>50 per thousand 
1 in 20</t>
  </si>
  <si>
    <t>Not likely to detect at any stage</t>
  </si>
  <si>
    <t>Failure Mode and/or Error (Cause) is not easily detected (e.g. random audits)</t>
  </si>
  <si>
    <t>Very Remote</t>
  </si>
  <si>
    <t>Loss or Degradation of Primary Function</t>
  </si>
  <si>
    <t>Loss of primary function (vehicle inoperable, does not affect safe vehicle operation)</t>
  </si>
  <si>
    <t>Major Disruption</t>
  </si>
  <si>
    <t>100% of product may have to be scrapped. Line shutdown or stop ship.</t>
  </si>
  <si>
    <t>20 per thousand
1 in 50</t>
  </si>
  <si>
    <t>Problem Detection Post Processing</t>
  </si>
  <si>
    <t>Failure Mode detection post-processing by operator through visual/tactile/audible means.</t>
  </si>
  <si>
    <t>Remote</t>
  </si>
  <si>
    <t>Degradation of primary function (vehicle operable, but at reduced level of performance)</t>
  </si>
  <si>
    <t>Significant disruption</t>
  </si>
  <si>
    <t>A portion of the production run may have to be scrapped. Deviation from primary process including decreased line speed or added manpower.</t>
  </si>
  <si>
    <t>10 per thousand 
1 in 100</t>
  </si>
  <si>
    <t>Problem Detection at Source</t>
  </si>
  <si>
    <t>Failure Mode detection in-station by operator through visual/tactile/audible means or post-processing through use of attribute gauging (go/no go, manual torque check/clicker wrench, etc.)</t>
  </si>
  <si>
    <t>Very Low</t>
  </si>
  <si>
    <t>Loss or Degradation of Secondary Function</t>
  </si>
  <si>
    <t>Loss of secondary function (vehicle operable, but comfort/convenience functions inoperable)</t>
  </si>
  <si>
    <t>Moderate disruption</t>
  </si>
  <si>
    <t>100% of product may have to be reworked off line and accepted.</t>
  </si>
  <si>
    <t>Moderate</t>
  </si>
  <si>
    <t>2 per thousand
1 in 500</t>
  </si>
  <si>
    <t>Failure Mode detection post-processing by operator through use of variable gauging or in-station by operator through use of attribute gauging (go/no go, manual torque check/clicker wrench, etc.)</t>
  </si>
  <si>
    <t>Low</t>
  </si>
  <si>
    <t>Degradation of secondary function (vehicle operable, but comfort/convenience functions at reduced level of performance)</t>
  </si>
  <si>
    <t>A portion of the production run may have to be reworked off line and accepted.</t>
  </si>
  <si>
    <t>.5 per thousand
1 in 2,000</t>
  </si>
  <si>
    <t>Failure Mode or Error (Cause) detection in-station by operator through use of variable gauging or by automated controls in-station that will detect discrepant part and notify operator (light, buzzer, etc.). Gauging performed on setup and first-piece check (for set-up causes only).</t>
  </si>
  <si>
    <t>Annoyance</t>
  </si>
  <si>
    <t xml:space="preserve">Appearance or Audible Noise, vehicle operable, item does not conform and noticed by most customers (&gt; 75%). </t>
  </si>
  <si>
    <t>100% of production run may have to be reworked in station before it is processed.</t>
  </si>
  <si>
    <t>.1 per thousand
1 in 10,000</t>
  </si>
  <si>
    <t>Failure Mode detection post-processing by automated controls that will detect discrepant part and lock part to prevent further processing.</t>
  </si>
  <si>
    <t>Moderately High</t>
  </si>
  <si>
    <t xml:space="preserve">Appearance or Audible Noise, vehicle operable, item does not conform and noticed by many customers (50%). </t>
  </si>
  <si>
    <t>A portion of the production run may have to be reworked in-station before it is processed.</t>
  </si>
  <si>
    <t>.01 per thousand
1 in 100,000</t>
  </si>
  <si>
    <t>Failure Mode detection in-station by automated controls that will detect discrepant part and prevent automatically lock part in station to prevent further processing.</t>
  </si>
  <si>
    <t xml:space="preserve">Appearance or Audible Noise, vehicle operable, item does not conform and noticed by discriminating customers (&lt; 25%). </t>
  </si>
  <si>
    <t>Minor disruption</t>
  </si>
  <si>
    <t>Slight inconvenience to process, operation, or operator.</t>
  </si>
  <si>
    <t>≤ .001 per thousand
1 in 1,000,000</t>
  </si>
  <si>
    <t>Error Detection and/or Problem Prevention</t>
  </si>
  <si>
    <t xml:space="preserve">Error (Cause) detection in-station by automated controls that will detect error and prevent discrepant part from being made. </t>
  </si>
  <si>
    <t>No effect</t>
  </si>
  <si>
    <t>No discernible effects.</t>
  </si>
  <si>
    <t>No discernible effect.</t>
  </si>
  <si>
    <t>Failure is eliminated through preventive control.</t>
  </si>
  <si>
    <t>Detection not applicable; Failure Prevention</t>
  </si>
  <si>
    <t xml:space="preserve">Error (Cause) prevention as a result of fixture design, machine design or part design. Discrepant parts cannot be made because item has been error-proofed by process/product design. </t>
  </si>
  <si>
    <t>Almost Certain</t>
  </si>
  <si>
    <t xml:space="preserve">CONTROL PLAN </t>
  </si>
  <si>
    <t>Control Plan Number</t>
  </si>
  <si>
    <t>Key Contact Phone</t>
  </si>
  <si>
    <t>Date (Original)</t>
  </si>
  <si>
    <t>Date (Rev)</t>
  </si>
  <si>
    <t>Drawing Number / Latest Change Level</t>
  </si>
  <si>
    <t>Customer Engineering Approvals (if required)</t>
  </si>
  <si>
    <t>Part Number / Description</t>
  </si>
  <si>
    <t>Supplier / Plant Approval / Date</t>
  </si>
  <si>
    <t>Customer Quality  Approval (if required)</t>
  </si>
  <si>
    <t>Supplier / Plant</t>
  </si>
  <si>
    <t>Supplier Code</t>
  </si>
  <si>
    <t>Other Approval  / Date (if required)</t>
  </si>
  <si>
    <t>Other Approval / Date  (if required)</t>
  </si>
  <si>
    <t>CHARACTERISTIC</t>
  </si>
  <si>
    <t>METHODS</t>
  </si>
  <si>
    <t>SAMPLE</t>
  </si>
  <si>
    <t>PART / PROCESS NUMBER</t>
  </si>
  <si>
    <t>PROCESS NAME / OPERATION DESCRIPTION</t>
  </si>
  <si>
    <t>MACHINE, DEVICE, JIG, TOOLS FOR MFG</t>
  </si>
  <si>
    <t>No.</t>
  </si>
  <si>
    <t>NAME PRODUCT</t>
  </si>
  <si>
    <t>PROCESS</t>
  </si>
  <si>
    <t>SPECIAL CHARACTERISTICS CLASS.</t>
  </si>
  <si>
    <t>PRODUCT / PROCESS SPECIFICATION / TOLERANCE</t>
  </si>
  <si>
    <t>EVALUATION /  Measurement Technique</t>
  </si>
  <si>
    <t>ERROR PROOFING</t>
  </si>
  <si>
    <t>SIZE</t>
  </si>
  <si>
    <t>FREQ.</t>
  </si>
  <si>
    <t>CONTROL METHOD</t>
  </si>
  <si>
    <t>REACTION PLAN &amp; CORRECTIVE ACTIONS</t>
  </si>
  <si>
    <t xml:space="preserve">           Gauge R&amp;R Report</t>
  </si>
  <si>
    <r>
      <rPr>
        <b/>
        <sz val="10"/>
        <color indexed="10"/>
        <rFont val="Arial"/>
        <family val="2"/>
      </rPr>
      <t>Samples</t>
    </r>
    <r>
      <rPr>
        <sz val="10"/>
        <color indexed="10"/>
        <rFont val="Arial"/>
        <family val="2"/>
      </rPr>
      <t xml:space="preserve"> – Study requires at least 10 individually identified parts ranging across the entire tolerance range with 2 below lower spec, 1 close to lower spec, 4 close to nominal or target, 1 close to upper spec and 2 above upper spec.  Reference marks should be placed on parts to identify exact location where appraisers are to measure.  </t>
    </r>
  </si>
  <si>
    <t xml:space="preserve">Supplier: </t>
  </si>
  <si>
    <t>Date of Study:</t>
  </si>
  <si>
    <t>Rev Level</t>
  </si>
  <si>
    <t>Gage No.</t>
  </si>
  <si>
    <t>Trials</t>
  </si>
  <si>
    <t>Gage Desc.</t>
  </si>
  <si>
    <t>Part Desc.</t>
  </si>
  <si>
    <t>Operators</t>
  </si>
  <si>
    <t>Cal. Date</t>
  </si>
  <si>
    <t>Characteristic</t>
  </si>
  <si>
    <t>Coding   0 =</t>
  </si>
  <si>
    <t>Tolerance</t>
  </si>
  <si>
    <t>Example</t>
  </si>
  <si>
    <t>Units      1 =</t>
  </si>
  <si>
    <t>Performed By:</t>
  </si>
  <si>
    <t>A</t>
  </si>
  <si>
    <t>Name</t>
  </si>
  <si>
    <t>B</t>
  </si>
  <si>
    <t>1st</t>
  </si>
  <si>
    <t>2nd</t>
  </si>
  <si>
    <t>3rd</t>
  </si>
  <si>
    <t>Range</t>
  </si>
  <si>
    <t>Avg.</t>
  </si>
  <si>
    <r>
      <t>X</t>
    </r>
    <r>
      <rPr>
        <b/>
        <sz val="5"/>
        <rFont val="Arial"/>
        <family val="2"/>
      </rPr>
      <t>1A</t>
    </r>
  </si>
  <si>
    <r>
      <t>X</t>
    </r>
    <r>
      <rPr>
        <b/>
        <sz val="5"/>
        <rFont val="Arial"/>
        <family val="2"/>
      </rPr>
      <t>2A</t>
    </r>
  </si>
  <si>
    <r>
      <t>X</t>
    </r>
    <r>
      <rPr>
        <b/>
        <sz val="5"/>
        <rFont val="Arial"/>
        <family val="2"/>
      </rPr>
      <t>3A</t>
    </r>
  </si>
  <si>
    <r>
      <t>R</t>
    </r>
    <r>
      <rPr>
        <b/>
        <sz val="5"/>
        <rFont val="Arial"/>
        <family val="2"/>
      </rPr>
      <t>A</t>
    </r>
  </si>
  <si>
    <r>
      <t>X</t>
    </r>
    <r>
      <rPr>
        <b/>
        <sz val="5"/>
        <rFont val="Arial"/>
        <family val="2"/>
      </rPr>
      <t>1B</t>
    </r>
  </si>
  <si>
    <r>
      <t>X</t>
    </r>
    <r>
      <rPr>
        <b/>
        <sz val="5"/>
        <rFont val="Arial"/>
        <family val="2"/>
      </rPr>
      <t>2B</t>
    </r>
  </si>
  <si>
    <r>
      <t>X</t>
    </r>
    <r>
      <rPr>
        <b/>
        <sz val="5"/>
        <rFont val="Arial"/>
        <family val="2"/>
      </rPr>
      <t>3B</t>
    </r>
  </si>
  <si>
    <r>
      <t>R</t>
    </r>
    <r>
      <rPr>
        <b/>
        <sz val="5"/>
        <rFont val="Arial"/>
        <family val="2"/>
      </rPr>
      <t>B</t>
    </r>
  </si>
  <si>
    <r>
      <t>X</t>
    </r>
    <r>
      <rPr>
        <b/>
        <sz val="5"/>
        <rFont val="Arial"/>
        <family val="2"/>
      </rPr>
      <t>1C</t>
    </r>
  </si>
  <si>
    <r>
      <t>X</t>
    </r>
    <r>
      <rPr>
        <b/>
        <sz val="5"/>
        <rFont val="Arial"/>
        <family val="2"/>
      </rPr>
      <t>2C</t>
    </r>
  </si>
  <si>
    <r>
      <t>X</t>
    </r>
    <r>
      <rPr>
        <b/>
        <sz val="5"/>
        <rFont val="Arial"/>
        <family val="2"/>
      </rPr>
      <t>3C</t>
    </r>
  </si>
  <si>
    <r>
      <t>R</t>
    </r>
    <r>
      <rPr>
        <b/>
        <sz val="5"/>
        <rFont val="Arial"/>
        <family val="2"/>
      </rPr>
      <t>C</t>
    </r>
  </si>
  <si>
    <t>Calculations</t>
  </si>
  <si>
    <r>
      <t>X</t>
    </r>
    <r>
      <rPr>
        <b/>
        <sz val="8"/>
        <rFont val="Arial"/>
        <family val="2"/>
      </rPr>
      <t>A</t>
    </r>
  </si>
  <si>
    <r>
      <t>X</t>
    </r>
    <r>
      <rPr>
        <b/>
        <sz val="5"/>
        <rFont val="Arial"/>
        <family val="2"/>
      </rPr>
      <t>A</t>
    </r>
    <r>
      <rPr>
        <b/>
        <sz val="8"/>
        <rFont val="Arial"/>
        <family val="2"/>
      </rPr>
      <t xml:space="preserve"> = (X</t>
    </r>
    <r>
      <rPr>
        <b/>
        <sz val="5"/>
        <rFont val="Arial"/>
        <family val="2"/>
      </rPr>
      <t>1A</t>
    </r>
    <r>
      <rPr>
        <b/>
        <sz val="8"/>
        <rFont val="Arial"/>
        <family val="2"/>
      </rPr>
      <t>+X</t>
    </r>
    <r>
      <rPr>
        <b/>
        <sz val="5"/>
        <rFont val="Arial"/>
        <family val="2"/>
      </rPr>
      <t>2A</t>
    </r>
    <r>
      <rPr>
        <b/>
        <sz val="8"/>
        <rFont val="Arial"/>
        <family val="2"/>
      </rPr>
      <t>+X</t>
    </r>
    <r>
      <rPr>
        <b/>
        <sz val="5"/>
        <rFont val="Arial"/>
        <family val="2"/>
      </rPr>
      <t>3A</t>
    </r>
    <r>
      <rPr>
        <b/>
        <sz val="8"/>
        <rFont val="Arial"/>
        <family val="2"/>
      </rPr>
      <t>) / Trials</t>
    </r>
  </si>
  <si>
    <r>
      <t>X</t>
    </r>
    <r>
      <rPr>
        <b/>
        <sz val="8"/>
        <rFont val="Arial"/>
        <family val="2"/>
      </rPr>
      <t>B</t>
    </r>
  </si>
  <si>
    <r>
      <t>X</t>
    </r>
    <r>
      <rPr>
        <b/>
        <sz val="5"/>
        <rFont val="Arial"/>
        <family val="2"/>
      </rPr>
      <t>B</t>
    </r>
    <r>
      <rPr>
        <b/>
        <sz val="8"/>
        <rFont val="Arial"/>
        <family val="2"/>
      </rPr>
      <t xml:space="preserve"> = (X</t>
    </r>
    <r>
      <rPr>
        <b/>
        <sz val="5"/>
        <rFont val="Arial"/>
        <family val="2"/>
      </rPr>
      <t>1B</t>
    </r>
    <r>
      <rPr>
        <b/>
        <sz val="8"/>
        <rFont val="Arial"/>
        <family val="2"/>
      </rPr>
      <t>+X</t>
    </r>
    <r>
      <rPr>
        <b/>
        <sz val="5"/>
        <rFont val="Arial"/>
        <family val="2"/>
      </rPr>
      <t>2B</t>
    </r>
    <r>
      <rPr>
        <b/>
        <sz val="8"/>
        <rFont val="Arial"/>
        <family val="2"/>
      </rPr>
      <t>+X</t>
    </r>
    <r>
      <rPr>
        <b/>
        <sz val="5"/>
        <rFont val="Arial"/>
        <family val="2"/>
      </rPr>
      <t>2B</t>
    </r>
    <r>
      <rPr>
        <b/>
        <sz val="8"/>
        <rFont val="Arial"/>
        <family val="2"/>
      </rPr>
      <t>) / Trials</t>
    </r>
  </si>
  <si>
    <r>
      <t>X</t>
    </r>
    <r>
      <rPr>
        <b/>
        <sz val="8"/>
        <rFont val="Arial"/>
        <family val="2"/>
      </rPr>
      <t>C</t>
    </r>
  </si>
  <si>
    <r>
      <t>X</t>
    </r>
    <r>
      <rPr>
        <b/>
        <sz val="5"/>
        <rFont val="Arial"/>
        <family val="2"/>
      </rPr>
      <t>C</t>
    </r>
    <r>
      <rPr>
        <b/>
        <sz val="8"/>
        <rFont val="Arial"/>
        <family val="2"/>
      </rPr>
      <t xml:space="preserve"> = (X</t>
    </r>
    <r>
      <rPr>
        <b/>
        <sz val="5"/>
        <rFont val="Arial"/>
        <family val="2"/>
      </rPr>
      <t>1C</t>
    </r>
    <r>
      <rPr>
        <b/>
        <sz val="8"/>
        <rFont val="Arial"/>
        <family val="2"/>
      </rPr>
      <t>+X</t>
    </r>
    <r>
      <rPr>
        <b/>
        <sz val="5"/>
        <rFont val="Arial"/>
        <family val="2"/>
      </rPr>
      <t>2C</t>
    </r>
    <r>
      <rPr>
        <b/>
        <sz val="8"/>
        <rFont val="Arial"/>
        <family val="2"/>
      </rPr>
      <t>+X</t>
    </r>
    <r>
      <rPr>
        <b/>
        <sz val="5"/>
        <rFont val="Arial"/>
        <family val="2"/>
      </rPr>
      <t>3C</t>
    </r>
    <r>
      <rPr>
        <b/>
        <sz val="8"/>
        <rFont val="Arial"/>
        <family val="2"/>
      </rPr>
      <t>) / Trials</t>
    </r>
  </si>
  <si>
    <r>
      <t>R</t>
    </r>
    <r>
      <rPr>
        <b/>
        <sz val="8"/>
        <rFont val="Arial"/>
        <family val="2"/>
      </rPr>
      <t>1</t>
    </r>
  </si>
  <si>
    <r>
      <t>R</t>
    </r>
    <r>
      <rPr>
        <b/>
        <sz val="5"/>
        <rFont val="Arial"/>
        <family val="2"/>
      </rPr>
      <t>1</t>
    </r>
    <r>
      <rPr>
        <b/>
        <sz val="8"/>
        <rFont val="Arial"/>
        <family val="2"/>
      </rPr>
      <t xml:space="preserve"> = (R</t>
    </r>
    <r>
      <rPr>
        <b/>
        <sz val="5"/>
        <rFont val="Arial"/>
        <family val="2"/>
      </rPr>
      <t>A</t>
    </r>
    <r>
      <rPr>
        <b/>
        <sz val="8"/>
        <rFont val="Arial"/>
        <family val="2"/>
      </rPr>
      <t>+R</t>
    </r>
    <r>
      <rPr>
        <b/>
        <sz val="5"/>
        <rFont val="Arial"/>
        <family val="2"/>
      </rPr>
      <t>B</t>
    </r>
    <r>
      <rPr>
        <b/>
        <sz val="8"/>
        <rFont val="Arial"/>
        <family val="2"/>
      </rPr>
      <t>+R</t>
    </r>
    <r>
      <rPr>
        <b/>
        <sz val="5"/>
        <rFont val="Arial"/>
        <family val="2"/>
      </rPr>
      <t>C</t>
    </r>
    <r>
      <rPr>
        <b/>
        <sz val="8"/>
        <rFont val="Arial"/>
        <family val="2"/>
      </rPr>
      <t>) / Operators</t>
    </r>
  </si>
  <si>
    <r>
      <t>UCL</t>
    </r>
    <r>
      <rPr>
        <b/>
        <sz val="8"/>
        <rFont val="Arial"/>
        <family val="2"/>
      </rPr>
      <t>R</t>
    </r>
  </si>
  <si>
    <r>
      <t>UCL</t>
    </r>
    <r>
      <rPr>
        <b/>
        <sz val="6"/>
        <rFont val="Arial"/>
        <family val="2"/>
      </rPr>
      <t>R</t>
    </r>
    <r>
      <rPr>
        <b/>
        <sz val="10"/>
        <rFont val="Arial"/>
        <family val="2"/>
      </rPr>
      <t xml:space="preserve"> = D</t>
    </r>
    <r>
      <rPr>
        <b/>
        <sz val="6"/>
        <rFont val="Arial"/>
        <family val="2"/>
      </rPr>
      <t>4</t>
    </r>
    <r>
      <rPr>
        <b/>
        <sz val="10"/>
        <rFont val="Arial"/>
        <family val="2"/>
      </rPr>
      <t xml:space="preserve"> * R</t>
    </r>
    <r>
      <rPr>
        <b/>
        <sz val="6"/>
        <rFont val="Arial"/>
        <family val="2"/>
      </rPr>
      <t>1</t>
    </r>
  </si>
  <si>
    <r>
      <t xml:space="preserve">Repeatability  </t>
    </r>
    <r>
      <rPr>
        <b/>
        <sz val="8"/>
        <rFont val="Arial"/>
        <family val="2"/>
      </rPr>
      <t>(Gauge Variation)</t>
    </r>
  </si>
  <si>
    <t>Gauge Variation</t>
  </si>
  <si>
    <r>
      <t>S</t>
    </r>
    <r>
      <rPr>
        <sz val="6"/>
        <rFont val="Arial"/>
        <family val="2"/>
      </rPr>
      <t>GV</t>
    </r>
    <r>
      <rPr>
        <sz val="10"/>
        <rFont val="Arial"/>
        <family val="2"/>
      </rPr>
      <t xml:space="preserve"> = R</t>
    </r>
    <r>
      <rPr>
        <sz val="6"/>
        <rFont val="Arial"/>
        <family val="2"/>
      </rPr>
      <t>1</t>
    </r>
    <r>
      <rPr>
        <sz val="10"/>
        <rFont val="Arial"/>
        <family val="2"/>
      </rPr>
      <t xml:space="preserve"> / d</t>
    </r>
    <r>
      <rPr>
        <sz val="6"/>
        <rFont val="Arial"/>
        <family val="2"/>
      </rPr>
      <t>2</t>
    </r>
  </si>
  <si>
    <t>Gauge Repeatability Capability</t>
  </si>
  <si>
    <r>
      <t>C</t>
    </r>
    <r>
      <rPr>
        <sz val="6"/>
        <rFont val="Arial"/>
        <family val="2"/>
      </rPr>
      <t>GV</t>
    </r>
    <r>
      <rPr>
        <sz val="10"/>
        <rFont val="Arial"/>
        <family val="2"/>
      </rPr>
      <t xml:space="preserve"> = 6*S</t>
    </r>
    <r>
      <rPr>
        <sz val="6"/>
        <rFont val="Arial"/>
        <family val="2"/>
      </rPr>
      <t>GV</t>
    </r>
  </si>
  <si>
    <t>Percent Tolerance Consumed</t>
  </si>
  <si>
    <r>
      <t>(100*C</t>
    </r>
    <r>
      <rPr>
        <sz val="6"/>
        <rFont val="Arial"/>
        <family val="2"/>
      </rPr>
      <t>GV</t>
    </r>
    <r>
      <rPr>
        <sz val="10"/>
        <rFont val="Arial"/>
        <family val="2"/>
      </rPr>
      <t>) / Tolerance</t>
    </r>
  </si>
  <si>
    <r>
      <t xml:space="preserve">Reproducibility  </t>
    </r>
    <r>
      <rPr>
        <b/>
        <sz val="8"/>
        <rFont val="Arial"/>
        <family val="2"/>
      </rPr>
      <t>(Operator Variation)</t>
    </r>
  </si>
  <si>
    <r>
      <t>R</t>
    </r>
    <r>
      <rPr>
        <sz val="6"/>
        <rFont val="Arial"/>
        <family val="2"/>
      </rPr>
      <t>2</t>
    </r>
    <r>
      <rPr>
        <sz val="10"/>
        <rFont val="Arial"/>
        <family val="2"/>
      </rPr>
      <t xml:space="preserve"> Calculation</t>
    </r>
  </si>
  <si>
    <r>
      <t>R</t>
    </r>
    <r>
      <rPr>
        <sz val="6"/>
        <rFont val="Arial"/>
        <family val="2"/>
      </rPr>
      <t>2</t>
    </r>
    <r>
      <rPr>
        <sz val="10"/>
        <rFont val="Arial"/>
        <family val="2"/>
      </rPr>
      <t xml:space="preserve"> = X</t>
    </r>
    <r>
      <rPr>
        <sz val="6"/>
        <rFont val="Arial"/>
        <family val="2"/>
      </rPr>
      <t>Largest of ABC</t>
    </r>
    <r>
      <rPr>
        <sz val="10"/>
        <rFont val="Arial"/>
        <family val="2"/>
      </rPr>
      <t xml:space="preserve"> - X</t>
    </r>
    <r>
      <rPr>
        <sz val="6"/>
        <rFont val="Arial"/>
        <family val="2"/>
      </rPr>
      <t>Smallest of ABC</t>
    </r>
  </si>
  <si>
    <t>Operator Variation</t>
  </si>
  <si>
    <r>
      <t>S</t>
    </r>
    <r>
      <rPr>
        <sz val="6"/>
        <rFont val="Arial"/>
        <family val="2"/>
      </rPr>
      <t>OV</t>
    </r>
    <r>
      <rPr>
        <sz val="10"/>
        <rFont val="Arial"/>
        <family val="2"/>
      </rPr>
      <t xml:space="preserve"> = R</t>
    </r>
    <r>
      <rPr>
        <sz val="6"/>
        <rFont val="Arial"/>
        <family val="2"/>
      </rPr>
      <t>2</t>
    </r>
    <r>
      <rPr>
        <sz val="10"/>
        <rFont val="Arial"/>
        <family val="2"/>
      </rPr>
      <t>/d</t>
    </r>
    <r>
      <rPr>
        <sz val="6"/>
        <rFont val="Arial"/>
        <family val="2"/>
      </rPr>
      <t>O</t>
    </r>
  </si>
  <si>
    <t>Gauge Capability</t>
  </si>
  <si>
    <r>
      <t>C</t>
    </r>
    <r>
      <rPr>
        <sz val="6"/>
        <rFont val="Arial"/>
        <family val="2"/>
      </rPr>
      <t>OV</t>
    </r>
    <r>
      <rPr>
        <sz val="10"/>
        <rFont val="Arial"/>
        <family val="2"/>
      </rPr>
      <t xml:space="preserve"> = 6*S</t>
    </r>
    <r>
      <rPr>
        <sz val="6"/>
        <rFont val="Arial"/>
        <family val="2"/>
      </rPr>
      <t>OV</t>
    </r>
  </si>
  <si>
    <r>
      <t>(100*C</t>
    </r>
    <r>
      <rPr>
        <sz val="6"/>
        <rFont val="Arial"/>
        <family val="2"/>
      </rPr>
      <t>OV</t>
    </r>
    <r>
      <rPr>
        <sz val="10"/>
        <rFont val="Arial"/>
        <family val="2"/>
      </rPr>
      <t>)/Tolerance</t>
    </r>
  </si>
  <si>
    <r>
      <t xml:space="preserve">Repeatability &amp; Reproducibility  </t>
    </r>
    <r>
      <rPr>
        <b/>
        <sz val="8"/>
        <rFont val="Arial"/>
        <family val="2"/>
      </rPr>
      <t>(Measurement Variation)</t>
    </r>
  </si>
  <si>
    <t>Measurement Variation</t>
  </si>
  <si>
    <r>
      <t>S</t>
    </r>
    <r>
      <rPr>
        <sz val="6"/>
        <rFont val="Arial"/>
        <family val="2"/>
      </rPr>
      <t>MV</t>
    </r>
    <r>
      <rPr>
        <sz val="10"/>
        <rFont val="Arial"/>
        <family val="2"/>
      </rPr>
      <t xml:space="preserve"> = Square Root (S</t>
    </r>
    <r>
      <rPr>
        <sz val="6"/>
        <rFont val="Arial"/>
        <family val="2"/>
      </rPr>
      <t>GV</t>
    </r>
    <r>
      <rPr>
        <vertAlign val="superscript"/>
        <sz val="6"/>
        <rFont val="Arial"/>
        <family val="2"/>
      </rPr>
      <t>2</t>
    </r>
    <r>
      <rPr>
        <sz val="10"/>
        <rFont val="Arial"/>
        <family val="2"/>
      </rPr>
      <t xml:space="preserve"> + S</t>
    </r>
    <r>
      <rPr>
        <sz val="6"/>
        <rFont val="Arial"/>
        <family val="2"/>
      </rPr>
      <t>OV</t>
    </r>
    <r>
      <rPr>
        <vertAlign val="superscript"/>
        <sz val="6"/>
        <rFont val="Arial"/>
        <family val="2"/>
      </rPr>
      <t>2</t>
    </r>
    <r>
      <rPr>
        <sz val="10"/>
        <rFont val="Arial"/>
        <family val="2"/>
      </rPr>
      <t>)</t>
    </r>
  </si>
  <si>
    <r>
      <t>C</t>
    </r>
    <r>
      <rPr>
        <sz val="6"/>
        <rFont val="Arial"/>
        <family val="2"/>
      </rPr>
      <t>MV</t>
    </r>
    <r>
      <rPr>
        <sz val="10"/>
        <rFont val="Arial"/>
        <family val="2"/>
      </rPr>
      <t xml:space="preserve"> = 6*S</t>
    </r>
    <r>
      <rPr>
        <sz val="6"/>
        <rFont val="Arial"/>
        <family val="2"/>
      </rPr>
      <t>MV</t>
    </r>
  </si>
  <si>
    <r>
      <t>(100*C</t>
    </r>
    <r>
      <rPr>
        <sz val="6"/>
        <rFont val="Arial"/>
        <family val="2"/>
      </rPr>
      <t>MV</t>
    </r>
    <r>
      <rPr>
        <sz val="10"/>
        <rFont val="Arial"/>
        <family val="2"/>
      </rPr>
      <t>)/Tolerance</t>
    </r>
  </si>
  <si>
    <t>Factors</t>
  </si>
  <si>
    <t>n</t>
  </si>
  <si>
    <r>
      <t>D</t>
    </r>
    <r>
      <rPr>
        <b/>
        <sz val="6"/>
        <rFont val="Arial"/>
        <family val="2"/>
      </rPr>
      <t>4</t>
    </r>
  </si>
  <si>
    <r>
      <t>d</t>
    </r>
    <r>
      <rPr>
        <b/>
        <sz val="6"/>
        <rFont val="Arial"/>
        <family val="2"/>
      </rPr>
      <t>2</t>
    </r>
  </si>
  <si>
    <r>
      <t>d</t>
    </r>
    <r>
      <rPr>
        <b/>
        <sz val="6"/>
        <rFont val="Arial"/>
        <family val="2"/>
      </rPr>
      <t>O</t>
    </r>
  </si>
  <si>
    <r>
      <t xml:space="preserve">                    </t>
    </r>
    <r>
      <rPr>
        <b/>
        <sz val="12"/>
        <color theme="0"/>
        <rFont val="Arial"/>
        <family val="2"/>
      </rPr>
      <t xml:space="preserve">                  GAUGE R &amp; R STUDY (ATTRIBUTE)</t>
    </r>
  </si>
  <si>
    <t>Drawing Number:</t>
  </si>
  <si>
    <t>RRX Division</t>
  </si>
  <si>
    <t>Supplier Code:</t>
  </si>
  <si>
    <t>Drawing Rev Level:</t>
  </si>
  <si>
    <t xml:space="preserve">Gauage Name: </t>
  </si>
  <si>
    <t>Attribute</t>
  </si>
  <si>
    <t>Requires Manual Data Input</t>
  </si>
  <si>
    <t>Part Name:</t>
  </si>
  <si>
    <t>Address:</t>
  </si>
  <si>
    <t>Gauge No:</t>
  </si>
  <si>
    <t>PG-01</t>
  </si>
  <si>
    <t>Information Block</t>
  </si>
  <si>
    <t>Part Number:</t>
  </si>
  <si>
    <t>City:</t>
  </si>
  <si>
    <t xml:space="preserve">Gauge type:  </t>
  </si>
  <si>
    <t>Results Section</t>
  </si>
  <si>
    <t>Part characteristic:</t>
  </si>
  <si>
    <t>ID</t>
  </si>
  <si>
    <t>State:</t>
  </si>
  <si>
    <t>Last Calibrated:</t>
  </si>
  <si>
    <t>Auto-populated or Auto Calculated</t>
  </si>
  <si>
    <t>Specification:</t>
  </si>
  <si>
    <t>215.0(+0.1)</t>
  </si>
  <si>
    <t>Zip:</t>
  </si>
  <si>
    <t xml:space="preserve">Least count:   </t>
  </si>
  <si>
    <t>Header/Row Identifier</t>
  </si>
  <si>
    <t>Sr.No</t>
  </si>
  <si>
    <t>Ref.</t>
  </si>
  <si>
    <t>TRIAL1</t>
  </si>
  <si>
    <t>TRIAL2</t>
  </si>
  <si>
    <t>TRIAL3</t>
  </si>
  <si>
    <t>CODE</t>
  </si>
  <si>
    <t>EXAMPLE</t>
  </si>
  <si>
    <t>True status</t>
  </si>
  <si>
    <t>No.Of OK part</t>
  </si>
  <si>
    <t>No.Of Not OK part</t>
  </si>
  <si>
    <t>No.Of Trial</t>
  </si>
  <si>
    <t>No.Of Appriser</t>
  </si>
  <si>
    <t>Calculation</t>
  </si>
  <si>
    <t>Appariser</t>
  </si>
  <si>
    <t>Acceptance Criteria</t>
  </si>
  <si>
    <t>Decision</t>
  </si>
  <si>
    <t>Acceptable</t>
  </si>
  <si>
    <t>Marginally acceptable-May need Improvement</t>
  </si>
  <si>
    <t>Unacceptable- Need Improvement</t>
  </si>
  <si>
    <r>
      <t xml:space="preserve">Total Inspection
</t>
    </r>
    <r>
      <rPr>
        <i/>
        <sz val="9"/>
        <rFont val="Calibri"/>
        <family val="2"/>
        <scheme val="minor"/>
      </rPr>
      <t>( = Total No.Of Part Inspection)</t>
    </r>
  </si>
  <si>
    <t>False Alarm</t>
  </si>
  <si>
    <t>≤ 5%</t>
  </si>
  <si>
    <t>≤ 10%</t>
  </si>
  <si>
    <t>&gt; 10%</t>
  </si>
  <si>
    <r>
      <t xml:space="preserve">Match with ref.
</t>
    </r>
    <r>
      <rPr>
        <i/>
        <sz val="9"/>
        <rFont val="Calibri"/>
        <family val="2"/>
        <scheme val="minor"/>
      </rPr>
      <t>( = Total Insp..- No of   "X"  of appriser )</t>
    </r>
  </si>
  <si>
    <t>Miss rate</t>
  </si>
  <si>
    <t>≤ 2%</t>
  </si>
  <si>
    <t>&gt; 5%</t>
  </si>
  <si>
    <r>
      <t xml:space="preserve">Mixed Descision
</t>
    </r>
    <r>
      <rPr>
        <i/>
        <sz val="9"/>
        <rFont val="Calibri"/>
        <family val="2"/>
        <scheme val="minor"/>
      </rPr>
      <t>( = Total Inspection - Match with Ref.)</t>
    </r>
  </si>
  <si>
    <t>Effectiveness</t>
  </si>
  <si>
    <t>≥ 90 %</t>
  </si>
  <si>
    <t>≥ 80 %</t>
  </si>
  <si>
    <t>&lt; 80 %</t>
  </si>
  <si>
    <r>
      <t>False</t>
    </r>
    <r>
      <rPr>
        <i/>
        <sz val="9"/>
        <rFont val="Calibri"/>
        <family val="2"/>
        <scheme val="minor"/>
      </rPr>
      <t xml:space="preserve"> 
( = OK part said Not OK with respect to Ref. )</t>
    </r>
  </si>
  <si>
    <t>Conclusion</t>
  </si>
  <si>
    <r>
      <t>Miss</t>
    </r>
    <r>
      <rPr>
        <i/>
        <sz val="9"/>
        <rFont val="Calibri"/>
        <family val="2"/>
        <scheme val="minor"/>
      </rPr>
      <t xml:space="preserve"> 
( =  Not OK part said OK with respect to Ref. )</t>
    </r>
  </si>
  <si>
    <r>
      <t xml:space="preserve">False Alarm %
</t>
    </r>
    <r>
      <rPr>
        <i/>
        <u/>
        <sz val="9"/>
        <rFont val="Calibri"/>
        <family val="2"/>
        <scheme val="minor"/>
      </rPr>
      <t xml:space="preserve">False X 100
</t>
    </r>
    <r>
      <rPr>
        <i/>
        <sz val="9"/>
        <rFont val="Calibri"/>
        <family val="2"/>
        <scheme val="minor"/>
      </rPr>
      <t>No.Of OK part in ref. X No.Of Tria</t>
    </r>
    <r>
      <rPr>
        <sz val="9"/>
        <rFont val="Calibri"/>
        <family val="2"/>
        <scheme val="minor"/>
      </rPr>
      <t>l</t>
    </r>
  </si>
  <si>
    <r>
      <t xml:space="preserve">Miss rate 
</t>
    </r>
    <r>
      <rPr>
        <i/>
        <u/>
        <sz val="9"/>
        <rFont val="Calibri"/>
        <family val="2"/>
        <scheme val="minor"/>
      </rPr>
      <t>Miss X 100</t>
    </r>
    <r>
      <rPr>
        <i/>
        <sz val="9"/>
        <rFont val="Calibri"/>
        <family val="2"/>
        <scheme val="minor"/>
      </rPr>
      <t xml:space="preserve">
No.Of Not OK part in ref. X No.Of Trial</t>
    </r>
  </si>
  <si>
    <r>
      <t xml:space="preserve">Measurement System efficenency
</t>
    </r>
    <r>
      <rPr>
        <i/>
        <u/>
        <sz val="9"/>
        <rFont val="Calibri"/>
        <family val="2"/>
        <scheme val="minor"/>
      </rPr>
      <t>No.of Part Match with Ref. X 100</t>
    </r>
    <r>
      <rPr>
        <i/>
        <sz val="9"/>
        <rFont val="Calibri"/>
        <family val="2"/>
        <scheme val="minor"/>
      </rPr>
      <t xml:space="preserve">
Total Inspection</t>
    </r>
  </si>
  <si>
    <t>Study By:</t>
  </si>
  <si>
    <t>Approved By</t>
  </si>
  <si>
    <t>Date:</t>
  </si>
  <si>
    <t xml:space="preserve">Date : </t>
  </si>
  <si>
    <t xml:space="preserve">Production Part Approval </t>
  </si>
  <si>
    <t>Dimensional Test Results</t>
  </si>
  <si>
    <t>ORGANIZATION:</t>
  </si>
  <si>
    <t>PART NUMBER:</t>
  </si>
  <si>
    <t>SUPPLIER CODE:</t>
  </si>
  <si>
    <t>PART NAME:</t>
  </si>
  <si>
    <t>NAME OF INSPECTION FACILITY:</t>
  </si>
  <si>
    <t xml:space="preserve">DRAWING NUMBER: </t>
  </si>
  <si>
    <t>ENGINEERING CHANGE DOCUMENTS:</t>
  </si>
  <si>
    <t>DESIGN RECORD CHANGE LEVEL:</t>
  </si>
  <si>
    <t>NAME OF LABORATORY</t>
  </si>
  <si>
    <t>ITEM</t>
  </si>
  <si>
    <t>DIMENSION
(Nominal)</t>
  </si>
  <si>
    <t>SPECIFICATION DESCRIPTION</t>
  </si>
  <si>
    <t>TOLERANCE
   ( - )         ( + )</t>
  </si>
  <si>
    <t>TEST DATE</t>
  </si>
  <si>
    <t>QTY. TESTED</t>
  </si>
  <si>
    <t xml:space="preserve">MEASUREMENT RESULTS (DATA)
(Minimum 5 pieces) </t>
  </si>
  <si>
    <t>MEASUREMENT GAGE TYPE</t>
  </si>
  <si>
    <t>OK</t>
  </si>
  <si>
    <t>NOT OK</t>
  </si>
  <si>
    <t>Mark inspected parts #1 - #5.  The inspected parts are to be shipped to Regal Rexnord for PPAP samples.</t>
  </si>
  <si>
    <t>Sample #1</t>
  </si>
  <si>
    <t>Sample #2</t>
  </si>
  <si>
    <t>Sample #3</t>
  </si>
  <si>
    <t>Sample #4</t>
  </si>
  <si>
    <t>Sample #5</t>
  </si>
  <si>
    <t>Auto-populated from Tab 1</t>
  </si>
  <si>
    <t>Note: If the characteristic is considered a 'REFERENCE' or 'BASIC' dimension, add 'Reference' in the Specification Description column</t>
  </si>
  <si>
    <t>Blanket statements of conformance are unacceptable for any test results.</t>
  </si>
  <si>
    <t>SIGNATURE</t>
  </si>
  <si>
    <t>TITLE</t>
  </si>
  <si>
    <t>DATE</t>
  </si>
  <si>
    <t>Material Test Results</t>
  </si>
  <si>
    <t>MATERIAL SUPPLIER</t>
  </si>
  <si>
    <t>DRAWING NUMBER:</t>
  </si>
  <si>
    <t>Customer SPECIFIED SUPPLIER/SPECIFIED VENDOR CODE:</t>
  </si>
  <si>
    <t>*If source approval is required, include the Supplier (Source) &amp; Customer assigned code.</t>
  </si>
  <si>
    <r>
      <t xml:space="preserve">DIMENSION
</t>
    </r>
    <r>
      <rPr>
        <b/>
        <sz val="6"/>
        <rFont val="Calibri"/>
        <family val="2"/>
        <scheme val="minor"/>
      </rPr>
      <t>(Nominal)</t>
    </r>
  </si>
  <si>
    <t>Performance Test Results</t>
  </si>
  <si>
    <t>SUPPLIER/VENDOR CODE:</t>
  </si>
  <si>
    <t xml:space="preserve">PERFORMANCE TEST: </t>
  </si>
  <si>
    <t>DRAWING NUMBER</t>
  </si>
  <si>
    <t>*CUSTOMER SPECIFIED SUPPLIER/VENDOR CODE:</t>
  </si>
  <si>
    <t>PERSON PERFORMING OR RESPONSIBLE FOR THE TEST:</t>
  </si>
  <si>
    <t>DESIGN RECORD CHANGE DATE:</t>
  </si>
  <si>
    <t>TEST SPECIFICATION / REV / DATE</t>
  </si>
  <si>
    <t>SPECIFICATION / LIMITS</t>
  </si>
  <si>
    <t xml:space="preserve">TEST RESULTS
(DATA) </t>
  </si>
  <si>
    <t>Castings Qualification &amp; Validation Checklist  
Add or attach evidence - documents and/or pictures</t>
  </si>
  <si>
    <t>Casting Development Requirements</t>
  </si>
  <si>
    <t>D1).</t>
  </si>
  <si>
    <t>Has supplier used modeling software for casting development?</t>
  </si>
  <si>
    <t>Comments:</t>
  </si>
  <si>
    <t xml:space="preserve">If software modeling used, which one(s); </t>
  </si>
  <si>
    <t>Die / Pattern Design</t>
  </si>
  <si>
    <t>Tool Gating and Runner System</t>
  </si>
  <si>
    <t>Tool Cooling / Heating Design</t>
  </si>
  <si>
    <t xml:space="preserve">Part Solidification </t>
  </si>
  <si>
    <t>D2).</t>
  </si>
  <si>
    <t>Has supplier sectioned (cut) during a development run to review and document for internal porosity/inclusions?</t>
  </si>
  <si>
    <t>D3).</t>
  </si>
  <si>
    <t xml:space="preserve">Has supplier utilized destructive testing (sectioning &amp; trial machining) to validate internal integrity of casting? </t>
  </si>
  <si>
    <t>D4).</t>
  </si>
  <si>
    <t xml:space="preserve">Has supplier utilized non-destructive testing (such as x-ray, ultrasound) to validate internal integrity of casting? </t>
  </si>
  <si>
    <t>List method:</t>
  </si>
  <si>
    <t>1st Production Run and PPAP</t>
  </si>
  <si>
    <t>P1).</t>
  </si>
  <si>
    <t>Has supplier sectioned samples from beginning of run, middle of run, and end of run to validate &amp; document process and samples?</t>
  </si>
  <si>
    <t>P2).</t>
  </si>
  <si>
    <t>Are the data from P1 included in the PPAP?</t>
  </si>
  <si>
    <t>P3).</t>
  </si>
  <si>
    <t>Will supplier ship one of the samples from 1st production run as PAPP samples?</t>
  </si>
  <si>
    <t>P4).</t>
  </si>
  <si>
    <t>Does supplier Control Plan include an on-going process integrity checks, including checks at a minimum from the beginning, middle and end of each production run?</t>
  </si>
  <si>
    <t>P5).</t>
  </si>
  <si>
    <t xml:space="preserve">If there are current Regal Rexnord casting quality issues, has the supplier revalidated process and casting integrity as outlined in the above Casting Development? </t>
  </si>
  <si>
    <r>
      <t xml:space="preserve">Paintings and Coatings Results 
</t>
    </r>
    <r>
      <rPr>
        <b/>
        <sz val="9"/>
        <rFont val="Arial"/>
        <family val="2"/>
      </rPr>
      <t>(PAINT, PRIMER, RUST INHIBITOR, PLATING, COATING TEST RESULTS)</t>
    </r>
  </si>
  <si>
    <t xml:space="preserve">PART NO.:  </t>
  </si>
  <si>
    <t>SUPPLIER NUMBER:</t>
  </si>
  <si>
    <t xml:space="preserve">PART NAME:  </t>
  </si>
  <si>
    <t xml:space="preserve">DRAWING NO.:  </t>
  </si>
  <si>
    <t>ENGINEERING REVISION LEVEL:</t>
  </si>
  <si>
    <t xml:space="preserve">DATE: </t>
  </si>
  <si>
    <t>DATE of ENG. REVISION LEVEL</t>
  </si>
  <si>
    <t>Supplier required to provide marked up drawing to identify all "Drawing NOTES" verified.</t>
  </si>
  <si>
    <t xml:space="preserve">Document Painting Method / Industry Standard used to prepare these components. </t>
  </si>
  <si>
    <t xml:space="preserve">Method # / Finishing Requirement on Drawing:  </t>
  </si>
  <si>
    <t xml:space="preserve">Cleaning Standard Utilized:  </t>
  </si>
  <si>
    <t xml:space="preserve">Pretreat Standard Utilized:  </t>
  </si>
  <si>
    <t>Standard</t>
  </si>
  <si>
    <t>GAGE
TYPE</t>
  </si>
  <si>
    <t>SUPPLIER TEST RESULTS (DATA)</t>
  </si>
  <si>
    <t>NOT
OK</t>
  </si>
  <si>
    <t>MIN</t>
  </si>
  <si>
    <t>MAX</t>
  </si>
  <si>
    <t>Piece 1</t>
  </si>
  <si>
    <t>Piece 2</t>
  </si>
  <si>
    <t>Piece 3</t>
  </si>
  <si>
    <t xml:space="preserve">Prime Coat:    </t>
  </si>
  <si>
    <t>Blast Profile</t>
  </si>
  <si>
    <t>Thickness</t>
  </si>
  <si>
    <t>Thickness (including blast profile)</t>
  </si>
  <si>
    <t>Permeability</t>
  </si>
  <si>
    <t>Adhesion</t>
  </si>
  <si>
    <t>Oven Cure Time (if used)</t>
  </si>
  <si>
    <t>Ambient Cure Time (if used)</t>
  </si>
  <si>
    <t>Salt Spray</t>
  </si>
  <si>
    <t xml:space="preserve">Top Coat: </t>
  </si>
  <si>
    <t>Thickness (over primer)*</t>
  </si>
  <si>
    <t>Total Thickness (reference)*</t>
  </si>
  <si>
    <t xml:space="preserve">Permeability </t>
  </si>
  <si>
    <t xml:space="preserve">Document Coating &amp; Plating Method / Industry Standard used to prepare these components. </t>
  </si>
  <si>
    <t xml:space="preserve">Coating / Plating Type Required:   </t>
  </si>
  <si>
    <t xml:space="preserve">Industry Standard :    </t>
  </si>
  <si>
    <t>NAME</t>
  </si>
  <si>
    <t xml:space="preserve"> CPK Study</t>
  </si>
  <si>
    <t>Average</t>
  </si>
  <si>
    <t>Chart Only</t>
  </si>
  <si>
    <t>80 or 100 Piece using subgroups</t>
  </si>
  <si>
    <t>3 Sigma -</t>
  </si>
  <si>
    <t>3 Sigma +</t>
  </si>
  <si>
    <t>STD P</t>
  </si>
  <si>
    <t>Sigma^</t>
  </si>
  <si>
    <t>=</t>
  </si>
  <si>
    <t>Rbar</t>
  </si>
  <si>
    <t>Pop Est</t>
  </si>
  <si>
    <t>d2 for Subgroup size</t>
  </si>
  <si>
    <t>Please enter the Specification</t>
  </si>
  <si>
    <t>80 Piece Study</t>
  </si>
  <si>
    <t>Current Study</t>
  </si>
  <si>
    <t>Upper Spec Limit</t>
  </si>
  <si>
    <t>Data N</t>
  </si>
  <si>
    <t>Data</t>
  </si>
  <si>
    <t>Constants</t>
  </si>
  <si>
    <t>d2</t>
  </si>
  <si>
    <t>100 piece Study</t>
  </si>
  <si>
    <t>Target</t>
  </si>
  <si>
    <t>X1</t>
  </si>
  <si>
    <t>X2</t>
  </si>
  <si>
    <t>X3</t>
  </si>
  <si>
    <t>X4</t>
  </si>
  <si>
    <t>X5</t>
  </si>
  <si>
    <t xml:space="preserve">   Avg</t>
  </si>
  <si>
    <t>Lower Spec Limit</t>
  </si>
  <si>
    <t>Min</t>
  </si>
  <si>
    <t>Max</t>
  </si>
  <si>
    <t>MID PT</t>
  </si>
  <si>
    <t>FREQ</t>
  </si>
  <si>
    <t>Counted Values</t>
  </si>
  <si>
    <t>Study Type</t>
  </si>
  <si>
    <t>Normal Chart</t>
  </si>
  <si>
    <t>Lower Spec</t>
  </si>
  <si>
    <t>Standard Deviation</t>
  </si>
  <si>
    <t>Upper Spec</t>
  </si>
  <si>
    <t>Mean</t>
  </si>
  <si>
    <r>
      <t xml:space="preserve">Avg  (X </t>
    </r>
    <r>
      <rPr>
        <b/>
        <vertAlign val="subscript"/>
        <sz val="11"/>
        <rFont val="Calibri"/>
        <family val="2"/>
        <scheme val="minor"/>
      </rPr>
      <t>doublebar</t>
    </r>
    <r>
      <rPr>
        <b/>
        <sz val="11"/>
        <rFont val="Calibri"/>
        <family val="2"/>
        <scheme val="minor"/>
      </rPr>
      <t>)</t>
    </r>
  </si>
  <si>
    <t>Median</t>
  </si>
  <si>
    <r>
      <t xml:space="preserve">Std Dev </t>
    </r>
    <r>
      <rPr>
        <b/>
        <sz val="9"/>
        <rFont val="Calibri"/>
        <family val="2"/>
        <scheme val="minor"/>
      </rPr>
      <t>( STD^ Pop Est)</t>
    </r>
  </si>
  <si>
    <t>Mode</t>
  </si>
  <si>
    <t>Cp lower</t>
  </si>
  <si>
    <t>Cp Upper</t>
  </si>
  <si>
    <t>Z Min</t>
  </si>
  <si>
    <t>Kurtosis</t>
  </si>
  <si>
    <t>Cum</t>
  </si>
  <si>
    <t>Width</t>
  </si>
  <si>
    <t>Max Freq</t>
  </si>
  <si>
    <t>Bin Width</t>
  </si>
  <si>
    <r>
      <t xml:space="preserve">x </t>
    </r>
    <r>
      <rPr>
        <b/>
        <vertAlign val="subscript"/>
        <sz val="12"/>
        <color theme="1"/>
        <rFont val="Calibri"/>
        <family val="2"/>
        <scheme val="minor"/>
      </rPr>
      <t>double Bar</t>
    </r>
  </si>
  <si>
    <t xml:space="preserve">Cp </t>
  </si>
  <si>
    <t>Bin</t>
  </si>
  <si>
    <t>Frequency</t>
  </si>
  <si>
    <t>Corrected</t>
  </si>
  <si>
    <r>
      <t xml:space="preserve">R </t>
    </r>
    <r>
      <rPr>
        <b/>
        <vertAlign val="subscript"/>
        <sz val="12"/>
        <color theme="1"/>
        <rFont val="Calibri"/>
        <family val="2"/>
        <scheme val="minor"/>
      </rPr>
      <t>Bar</t>
    </r>
  </si>
  <si>
    <t>Cpk</t>
  </si>
  <si>
    <t>-3 Sigma</t>
  </si>
  <si>
    <t>-2Sigma</t>
  </si>
  <si>
    <t>-1Sigma</t>
  </si>
  <si>
    <t>+1 Sigma</t>
  </si>
  <si>
    <t>+2 Sigma</t>
  </si>
  <si>
    <t>+ 3 Sigma</t>
  </si>
  <si>
    <r>
      <rPr>
        <b/>
        <sz val="11"/>
        <color theme="1"/>
        <rFont val="Calibri"/>
        <family val="2"/>
        <scheme val="minor"/>
      </rPr>
      <t xml:space="preserve">Important: </t>
    </r>
    <r>
      <rPr>
        <sz val="11"/>
        <color theme="1"/>
        <rFont val="Calibri"/>
        <family val="2"/>
        <scheme val="minor"/>
      </rPr>
      <t xml:space="preserve">Regal Rexnord requires only the following </t>
    </r>
    <r>
      <rPr>
        <b/>
        <u/>
        <sz val="11"/>
        <color theme="1"/>
        <rFont val="Calibri"/>
        <family val="2"/>
        <scheme val="minor"/>
      </rPr>
      <t xml:space="preserve">mandatory formats </t>
    </r>
    <r>
      <rPr>
        <sz val="11"/>
        <color theme="1"/>
        <rFont val="Calibri"/>
        <family val="2"/>
        <scheme val="minor"/>
      </rPr>
      <t xml:space="preserve">to be submitted from this package. </t>
    </r>
    <r>
      <rPr>
        <b/>
        <sz val="11"/>
        <color theme="1"/>
        <rFont val="Calibri"/>
        <family val="2"/>
        <scheme val="minor"/>
      </rPr>
      <t xml:space="preserve">Element 1: </t>
    </r>
    <r>
      <rPr>
        <sz val="11"/>
        <color theme="1"/>
        <rFont val="Calibri"/>
        <family val="2"/>
        <scheme val="minor"/>
      </rPr>
      <t xml:space="preserve"> </t>
    </r>
    <r>
      <rPr>
        <i/>
        <sz val="11"/>
        <color theme="1"/>
        <rFont val="Calibri"/>
        <family val="2"/>
        <scheme val="minor"/>
      </rPr>
      <t>PSW Cover Page</t>
    </r>
    <r>
      <rPr>
        <sz val="11"/>
        <color theme="1"/>
        <rFont val="Calibri"/>
        <family val="2"/>
        <scheme val="minor"/>
      </rPr>
      <t xml:space="preserve">, </t>
    </r>
    <r>
      <rPr>
        <b/>
        <sz val="11"/>
        <color theme="1"/>
        <rFont val="Calibri"/>
        <family val="2"/>
        <scheme val="minor"/>
      </rPr>
      <t>Element 18b:</t>
    </r>
    <r>
      <rPr>
        <sz val="11"/>
        <color theme="1"/>
        <rFont val="Calibri"/>
        <family val="2"/>
        <scheme val="minor"/>
      </rPr>
      <t xml:space="preserve"> </t>
    </r>
    <r>
      <rPr>
        <i/>
        <sz val="11"/>
        <color theme="1"/>
        <rFont val="Calibri"/>
        <family val="2"/>
        <scheme val="minor"/>
      </rPr>
      <t>Production Packaging Data Sheet</t>
    </r>
    <r>
      <rPr>
        <sz val="11"/>
        <color theme="1"/>
        <rFont val="Calibri"/>
        <family val="2"/>
        <scheme val="minor"/>
      </rPr>
      <t xml:space="preserve">, </t>
    </r>
    <r>
      <rPr>
        <b/>
        <sz val="11"/>
        <color theme="1"/>
        <rFont val="Calibri"/>
        <family val="2"/>
        <scheme val="minor"/>
      </rPr>
      <t>Element 18d:</t>
    </r>
    <r>
      <rPr>
        <sz val="11"/>
        <color theme="1"/>
        <rFont val="Calibri"/>
        <family val="2"/>
        <scheme val="minor"/>
      </rPr>
      <t xml:space="preserve">  - </t>
    </r>
    <r>
      <rPr>
        <i/>
        <sz val="11"/>
        <color theme="1"/>
        <rFont val="Calibri"/>
        <family val="2"/>
        <scheme val="minor"/>
      </rPr>
      <t>Tooling Data Sheet</t>
    </r>
    <r>
      <rPr>
        <sz val="11"/>
        <color theme="1"/>
        <rFont val="Calibri"/>
        <family val="2"/>
        <scheme val="minor"/>
      </rPr>
      <t xml:space="preserve"> when Regal rexnord Tooling is involved. All other forms requested as part of the PPAP submission can be either from this forms package or your own own internal format as long as they are AIAG compliant and provide the required information.  
</t>
    </r>
    <r>
      <rPr>
        <b/>
        <sz val="11"/>
        <color theme="1"/>
        <rFont val="Calibri"/>
        <family val="2"/>
        <scheme val="minor"/>
      </rPr>
      <t>For this Form, you can use anything such as MiniTab or other SPC software as long as you provide the raw data and the information shown above.</t>
    </r>
  </si>
  <si>
    <r>
      <rPr>
        <b/>
        <sz val="11"/>
        <color theme="1"/>
        <rFont val="Calibri"/>
        <family val="2"/>
        <scheme val="minor"/>
      </rPr>
      <t>Conducting a good Capability Study:</t>
    </r>
    <r>
      <rPr>
        <sz val="11"/>
        <color theme="1"/>
        <rFont val="Calibri"/>
        <family val="2"/>
        <scheme val="minor"/>
      </rPr>
      <t xml:space="preserve">
1. First you should attempt to verify that your process is in control and stable. Charting over time is the best method.
2. It is key to sample your data in subgroups of 4 (80 piece study) or 5 (100 Piece study) over time. Either by sampling random 4 or 5 pieces from manufacturing at different intervals or from different lots. </t>
    </r>
    <r>
      <rPr>
        <b/>
        <u/>
        <sz val="11"/>
        <color theme="1"/>
        <rFont val="Calibri"/>
        <family val="2"/>
        <scheme val="minor"/>
      </rPr>
      <t>Note:</t>
    </r>
    <r>
      <rPr>
        <b/>
        <sz val="11"/>
        <color theme="1"/>
        <rFont val="Calibri"/>
        <family val="2"/>
        <scheme val="minor"/>
      </rPr>
      <t xml:space="preserve"> </t>
    </r>
    <r>
      <rPr>
        <sz val="11"/>
        <color theme="1"/>
        <rFont val="Calibri"/>
        <family val="2"/>
        <scheme val="minor"/>
      </rPr>
      <t xml:space="preserve">You </t>
    </r>
    <r>
      <rPr>
        <b/>
        <u/>
        <sz val="11"/>
        <color theme="1"/>
        <rFont val="Calibri"/>
        <family val="2"/>
        <scheme val="minor"/>
      </rPr>
      <t>should NOT</t>
    </r>
    <r>
      <rPr>
        <b/>
        <sz val="11"/>
        <color theme="1"/>
        <rFont val="Calibri"/>
        <family val="2"/>
        <scheme val="minor"/>
      </rPr>
      <t xml:space="preserve"> </t>
    </r>
    <r>
      <rPr>
        <sz val="11"/>
        <color theme="1"/>
        <rFont val="Calibri"/>
        <family val="2"/>
        <scheme val="minor"/>
      </rPr>
      <t xml:space="preserve">sample a large quantity of 80 or 100 pieces all at one time sequentially or from the same lot. If you have to select parts from the same lot then randomize your sample as much as possible. 
3. Once you have your sample, remember to check the population of parts for </t>
    </r>
    <r>
      <rPr>
        <b/>
        <i/>
        <sz val="11"/>
        <color theme="1"/>
        <rFont val="Calibri"/>
        <family val="2"/>
        <scheme val="minor"/>
      </rPr>
      <t>NORMALITY.</t>
    </r>
    <r>
      <rPr>
        <sz val="11"/>
        <color theme="1"/>
        <rFont val="Calibri"/>
        <family val="2"/>
        <scheme val="minor"/>
      </rPr>
      <t xml:space="preserve"> This is very critcal because it is hard to to get a reliable measurement of Cpk if the population is not normal. You can test for normality analytically by using a p-test for example,  or graphically with something as simple as a histogram. DataTab has an online free normality test with more useful information at this link. </t>
    </r>
  </si>
  <si>
    <t>https://datatab.net/statistics-calculator/descriptive-statistics</t>
  </si>
  <si>
    <t>80pc</t>
  </si>
  <si>
    <t>Avergae</t>
  </si>
  <si>
    <t>100pc</t>
  </si>
  <si>
    <t>STD.P</t>
  </si>
  <si>
    <t>30 Piece Capability Study</t>
  </si>
  <si>
    <t>30 Piece Capability</t>
  </si>
  <si>
    <t>30 Piece Cap</t>
  </si>
  <si>
    <r>
      <t xml:space="preserve">x </t>
    </r>
    <r>
      <rPr>
        <b/>
        <vertAlign val="subscript"/>
        <sz val="14"/>
        <color theme="1"/>
        <rFont val="Calibri"/>
        <family val="2"/>
        <scheme val="minor"/>
      </rPr>
      <t>double Bar</t>
    </r>
  </si>
  <si>
    <r>
      <t xml:space="preserve">R </t>
    </r>
    <r>
      <rPr>
        <b/>
        <vertAlign val="subscript"/>
        <sz val="14"/>
        <color theme="1"/>
        <rFont val="Calibri"/>
        <family val="2"/>
        <scheme val="minor"/>
      </rPr>
      <t>Bar</t>
    </r>
  </si>
  <si>
    <t>-2 Sigma</t>
  </si>
  <si>
    <t>-1 Sigma</t>
  </si>
  <si>
    <t>+3 Sigma</t>
  </si>
  <si>
    <r>
      <rPr>
        <b/>
        <sz val="11"/>
        <color theme="1"/>
        <rFont val="Calibri"/>
        <family val="2"/>
        <scheme val="minor"/>
      </rPr>
      <t>Conducting a good Capability Study:</t>
    </r>
    <r>
      <rPr>
        <sz val="11"/>
        <color theme="1"/>
        <rFont val="Calibri"/>
        <family val="2"/>
        <scheme val="minor"/>
      </rPr>
      <t xml:space="preserve">
1. First you should attempt to verify that your process is in control and stable. Charting over time is the best method.
2. It is key to sample your data in subgroups of 3 over time. Either by sampling random 3 pieces from manufacturing at different intervals or from different lots. </t>
    </r>
    <r>
      <rPr>
        <b/>
        <u/>
        <sz val="11"/>
        <color theme="1"/>
        <rFont val="Calibri"/>
        <family val="2"/>
        <scheme val="minor"/>
      </rPr>
      <t>Note:</t>
    </r>
    <r>
      <rPr>
        <b/>
        <sz val="11"/>
        <color theme="1"/>
        <rFont val="Calibri"/>
        <family val="2"/>
        <scheme val="minor"/>
      </rPr>
      <t xml:space="preserve"> </t>
    </r>
    <r>
      <rPr>
        <sz val="11"/>
        <color theme="1"/>
        <rFont val="Calibri"/>
        <family val="2"/>
        <scheme val="minor"/>
      </rPr>
      <t xml:space="preserve">You </t>
    </r>
    <r>
      <rPr>
        <b/>
        <u/>
        <sz val="11"/>
        <color theme="1"/>
        <rFont val="Calibri"/>
        <family val="2"/>
        <scheme val="minor"/>
      </rPr>
      <t>should NOT</t>
    </r>
    <r>
      <rPr>
        <b/>
        <sz val="11"/>
        <color theme="1"/>
        <rFont val="Calibri"/>
        <family val="2"/>
        <scheme val="minor"/>
      </rPr>
      <t xml:space="preserve"> </t>
    </r>
    <r>
      <rPr>
        <sz val="11"/>
        <color theme="1"/>
        <rFont val="Calibri"/>
        <family val="2"/>
        <scheme val="minor"/>
      </rPr>
      <t xml:space="preserve">sample a  quantity of 30 pieces all at one time sequentially or from the same lot. If you have to select parts from the same lot then randomize your sample as much as possible. 
3. Once you have your sample, remember to check the population of parts for </t>
    </r>
    <r>
      <rPr>
        <b/>
        <i/>
        <sz val="11"/>
        <color theme="1"/>
        <rFont val="Calibri"/>
        <family val="2"/>
        <scheme val="minor"/>
      </rPr>
      <t>NORMALITY.</t>
    </r>
    <r>
      <rPr>
        <sz val="11"/>
        <color theme="1"/>
        <rFont val="Calibri"/>
        <family val="2"/>
        <scheme val="minor"/>
      </rPr>
      <t xml:space="preserve"> This is very critcal because it is hard to to get a reliable measurement of Cpk if the population is not normal. You can test for normality analytically by using a p-test for example,  or graphically with something as simple as a histogram. DataTab has an online free normality test with more useful information at this link. </t>
    </r>
  </si>
  <si>
    <t>Front Page Information</t>
  </si>
  <si>
    <t>PLOT CHART</t>
  </si>
  <si>
    <t>Histogram Graph Information</t>
  </si>
  <si>
    <t>Bins</t>
  </si>
  <si>
    <t>MEAN</t>
  </si>
  <si>
    <t xml:space="preserve"> +1Sig</t>
  </si>
  <si>
    <t xml:space="preserve"> +2Sig</t>
  </si>
  <si>
    <t xml:space="preserve"> +3Sig</t>
  </si>
  <si>
    <t xml:space="preserve"> -1Sig</t>
  </si>
  <si>
    <t xml:space="preserve"> -2Sig</t>
  </si>
  <si>
    <t xml:space="preserve"> -3Sig</t>
  </si>
  <si>
    <t>USL</t>
  </si>
  <si>
    <t>LSL</t>
  </si>
  <si>
    <t>NoOfBins</t>
  </si>
  <si>
    <t>Bin No</t>
  </si>
  <si>
    <t>Bin (x)</t>
  </si>
  <si>
    <t>Freq Count</t>
  </si>
  <si>
    <t>Freq %</t>
  </si>
  <si>
    <t>X</t>
  </si>
  <si>
    <t>Y%</t>
  </si>
  <si>
    <t>Y</t>
  </si>
  <si>
    <t>Std Dev.</t>
  </si>
  <si>
    <t>Count</t>
  </si>
  <si>
    <t>Y %</t>
  </si>
  <si>
    <t xml:space="preserve"> No.</t>
  </si>
  <si>
    <t>Supplier Name:</t>
  </si>
  <si>
    <t xml:space="preserve"> + 1 Sig</t>
  </si>
  <si>
    <t>Engineering Release #:</t>
  </si>
  <si>
    <t xml:space="preserve"> + 2 Sig</t>
  </si>
  <si>
    <t>Drawing Rev:</t>
  </si>
  <si>
    <t xml:space="preserve"> + 3 Sig</t>
  </si>
  <si>
    <t>Part Description:</t>
  </si>
  <si>
    <t>Asset/Tool #:</t>
  </si>
  <si>
    <t xml:space="preserve"> - 1 Sig</t>
  </si>
  <si>
    <t>BinSize</t>
  </si>
  <si>
    <t>Characteristic:</t>
  </si>
  <si>
    <t>Gage Type:</t>
  </si>
  <si>
    <t xml:space="preserve"> - 2 Sig</t>
  </si>
  <si>
    <t>Space</t>
  </si>
  <si>
    <t xml:space="preserve"> - 3 Sig</t>
  </si>
  <si>
    <t>Zero</t>
  </si>
  <si>
    <t>Curve Min</t>
  </si>
  <si>
    <t>Specification</t>
  </si>
  <si>
    <t>Process</t>
  </si>
  <si>
    <t>Capability Calculations</t>
  </si>
  <si>
    <t>Curve Max</t>
  </si>
  <si>
    <t>Standard Deviation (Sigma)</t>
  </si>
  <si>
    <t>Cp</t>
  </si>
  <si>
    <t>Curve Inc.</t>
  </si>
  <si>
    <t>+ 2 Sigma</t>
  </si>
  <si>
    <t>Total Specification Tolerance</t>
  </si>
  <si>
    <t>CPK-U</t>
  </si>
  <si>
    <t>Check Sums</t>
  </si>
  <si>
    <t>+ Tol.</t>
  </si>
  <si>
    <t>+ 1 Sigma</t>
  </si>
  <si>
    <t>Process Spread (6*Sigma)</t>
  </si>
  <si>
    <t>CPK-L</t>
  </si>
  <si>
    <t>Target Dim.</t>
  </si>
  <si>
    <t>Capability Ratio (Cr)</t>
  </si>
  <si>
    <t>CPK</t>
  </si>
  <si>
    <t>-Tol.</t>
  </si>
  <si>
    <t>- 1 Sigma</t>
  </si>
  <si>
    <t>Process Potential (Cp)</t>
  </si>
  <si>
    <t>Nominal</t>
  </si>
  <si>
    <t>- 2 Sigma</t>
  </si>
  <si>
    <t>Process Capability (Cpk)</t>
  </si>
  <si>
    <t>Spec Range</t>
  </si>
  <si>
    <t>- 3 Sigma</t>
  </si>
  <si>
    <t>3 Sig. Process Tolerance = +/-</t>
  </si>
  <si>
    <t>COMMENTS:</t>
  </si>
  <si>
    <t>HIGH</t>
  </si>
  <si>
    <t>LOW</t>
  </si>
  <si>
    <r>
      <rPr>
        <b/>
        <sz val="9"/>
        <color rgb="FFFFFFFF"/>
        <rFont val="Arial"/>
        <family val="2"/>
      </rPr>
      <t>Capabilty Study on Low Volume Products</t>
    </r>
    <r>
      <rPr>
        <b/>
        <sz val="9"/>
        <color indexed="9"/>
        <rFont val="Arial"/>
        <family val="2"/>
      </rPr>
      <t xml:space="preserve"> - 100% Inspection on Special Characteristics on ALL Parts</t>
    </r>
  </si>
  <si>
    <t>Low Volume = Less than 30 pcs for a single run / batch run / PPAP run due to low annual volume usage</t>
  </si>
  <si>
    <t>Organization</t>
  </si>
  <si>
    <t xml:space="preserve">Part Number: </t>
  </si>
  <si>
    <t xml:space="preserve">Part Name: </t>
  </si>
  <si>
    <t>Address (If different then Suppler such as 
an external lab or test facility.</t>
  </si>
  <si>
    <t>Drawing Revision Level:</t>
  </si>
  <si>
    <t>Revision Level Date</t>
  </si>
  <si>
    <t>SAMPLE #</t>
  </si>
  <si>
    <t xml:space="preserve">Special Characteristic # </t>
  </si>
  <si>
    <r>
      <t xml:space="preserve">DIMENSION
</t>
    </r>
    <r>
      <rPr>
        <b/>
        <sz val="6"/>
        <rFont val="Arial"/>
        <family val="2"/>
      </rPr>
      <t>(Nominal)</t>
    </r>
  </si>
  <si>
    <t>SPECIFICATION DESCRITPION</t>
  </si>
  <si>
    <t>MEASUREMENT RESULTS (DATA)</t>
  </si>
  <si>
    <t xml:space="preserve">Samples and data from multiple runs, over a period of time, can be grouped together with the same sub-group size, to run normal Capability Study.  At which time, if the capabilty analysis demonstrates Cpk&gt;1.3, then 100% inspection on Special Characterisitcis will be waived.  </t>
  </si>
  <si>
    <r>
      <t xml:space="preserve">
</t>
    </r>
    <r>
      <rPr>
        <b/>
        <sz val="14"/>
        <rFont val="Arial"/>
        <family val="2"/>
      </rPr>
      <t xml:space="preserve">Lab Documentation: </t>
    </r>
    <r>
      <rPr>
        <b/>
        <sz val="10"/>
        <rFont val="Arial"/>
        <family val="2"/>
      </rPr>
      <t xml:space="preserve">
</t>
    </r>
    <r>
      <rPr>
        <b/>
        <sz val="11"/>
        <rFont val="Arial"/>
        <family val="2"/>
      </rPr>
      <t xml:space="preserve">INTERNAL LAB: </t>
    </r>
    <r>
      <rPr>
        <sz val="11"/>
        <color theme="1"/>
        <rFont val="Calibri"/>
        <family val="2"/>
        <scheme val="minor"/>
      </rPr>
      <t xml:space="preserve">This tab is reserved for the supplier to paste evidence of Lab Documentation. If the supplier has an internal lab responsible for measuring special characteristics or any requirements specified by Regal Rexnord then submit the following: 
            1. Copy of The Lab's official Scope of measurement and list of measurement capabilities.
            2. Copies of either the lab or manufacturing process calibration schedule.
            3. Copies of CMM programs used to perform measurement of Regal Rexnord parts.
</t>
    </r>
    <r>
      <rPr>
        <b/>
        <sz val="14"/>
        <color theme="1"/>
        <rFont val="Calibri"/>
        <family val="2"/>
        <scheme val="minor"/>
      </rPr>
      <t>EXTERNAL LAB:</t>
    </r>
    <r>
      <rPr>
        <sz val="11"/>
        <color theme="1"/>
        <rFont val="Calibri"/>
        <family val="2"/>
        <scheme val="minor"/>
      </rPr>
      <t xml:space="preserve"> If you utilize an external lab for any type of performance, material or dimensional measurment please provide the following:
            1. Copies of Lab Accreditations (such as A2LA or ISO 170025)
            2. Copies of Lab Certifications (Such as Certifications by Mititoyo, Zeiss etc as it applies to Regal Rexnord Parts.)
            3. Name,  address City, State , Zip Code if the External Lab.
            4. </t>
    </r>
    <r>
      <rPr>
        <b/>
        <sz val="11"/>
        <color theme="1"/>
        <rFont val="Calibri"/>
        <family val="2"/>
        <scheme val="minor"/>
      </rPr>
      <t xml:space="preserve">Note:  </t>
    </r>
    <r>
      <rPr>
        <sz val="11"/>
        <color theme="1"/>
        <rFont val="Calibri"/>
        <family val="2"/>
        <scheme val="minor"/>
      </rPr>
      <t xml:space="preserve">All Reports  performed at external labs must come printed on  external Lab letterhead  with the  
                 Regal Rexnord stated print specification on the document for comparison.
</t>
    </r>
  </si>
  <si>
    <t>APPEARANCE APPROVAL REPORT</t>
  </si>
  <si>
    <t>PART</t>
  </si>
  <si>
    <t>DRAWING</t>
  </si>
  <si>
    <t>APPLICATION</t>
  </si>
  <si>
    <t>NUMBER</t>
  </si>
  <si>
    <t>(PRODUCT LINES)</t>
  </si>
  <si>
    <t>BUYER</t>
  </si>
  <si>
    <t>E/C LEVEL</t>
  </si>
  <si>
    <t>Eng Rev Level Date</t>
  </si>
  <si>
    <t>SUPPLIER</t>
  </si>
  <si>
    <t>MANUFACTURING</t>
  </si>
  <si>
    <t>LOCATION</t>
  </si>
  <si>
    <t>REASON FOR</t>
  </si>
  <si>
    <t>PART SUBMISSION WARRANT</t>
  </si>
  <si>
    <t>SPECIAL SAMPLE</t>
  </si>
  <si>
    <t>RE-SUBMISSION</t>
  </si>
  <si>
    <t>OTHER</t>
  </si>
  <si>
    <t>SUBMISSION</t>
  </si>
  <si>
    <t>PRE TEXTURE</t>
  </si>
  <si>
    <t>FIRST PRODUCTION SHIPMENT</t>
  </si>
  <si>
    <t>ENGINEERING CHANGE</t>
  </si>
  <si>
    <t>BOUNDRY SAMPLES</t>
  </si>
  <si>
    <t>BOUNDRY SAMPLES
Include with PPAP, Go (acceptable)  / No-Go (not accpetable) boundry samples.  Parts to be signed and dated by supplier.  Duplicate set to be retained at supplier location.</t>
  </si>
  <si>
    <t>SUPPPLIER REPRESENTATIVE</t>
  </si>
  <si>
    <t>REGAL REXNORD  REPRESENTATIVE</t>
  </si>
  <si>
    <t>SIGNATURE AND DATE</t>
  </si>
  <si>
    <t>APPEARANCE EVALUATION</t>
  </si>
  <si>
    <t>ORGANIZATION SOURCING AND TEXTURE INFORMATION</t>
  </si>
  <si>
    <t xml:space="preserve">AUTHORIZED Regal Rexnord </t>
  </si>
  <si>
    <t xml:space="preserve">   PRE-TEXTURE</t>
  </si>
  <si>
    <t>REPRESENTATIVE</t>
  </si>
  <si>
    <t xml:space="preserve">   EVALUATION</t>
  </si>
  <si>
    <t xml:space="preserve">   CORRECT AND</t>
  </si>
  <si>
    <t xml:space="preserve"> PROCEED</t>
  </si>
  <si>
    <t xml:space="preserve">   RESUBMIT</t>
  </si>
  <si>
    <t xml:space="preserve">   APPROVED TO</t>
  </si>
  <si>
    <t>ETCH/TOOL/EDM</t>
  </si>
  <si>
    <t>COLOR EVALUATION</t>
  </si>
  <si>
    <t>COLOR</t>
  </si>
  <si>
    <t>TRISTIMULUS DATA</t>
  </si>
  <si>
    <t>MASTER</t>
  </si>
  <si>
    <t>MATERIAL</t>
  </si>
  <si>
    <t>HUE</t>
  </si>
  <si>
    <t>VALUE</t>
  </si>
  <si>
    <t>CHROMA</t>
  </si>
  <si>
    <t>GLOSS</t>
  </si>
  <si>
    <t>METALLIC</t>
  </si>
  <si>
    <t>SHIPPING</t>
  </si>
  <si>
    <t>SUFFIX</t>
  </si>
  <si>
    <t>TYPE</t>
  </si>
  <si>
    <t>SOURCE</t>
  </si>
  <si>
    <t>BRILLIANCE</t>
  </si>
  <si>
    <t>DISPOSITION</t>
  </si>
  <si>
    <t>DL*</t>
  </si>
  <si>
    <t>Da*</t>
  </si>
  <si>
    <t>Db.*</t>
  </si>
  <si>
    <t>DE*</t>
  </si>
  <si>
    <t>CMC</t>
  </si>
  <si>
    <t>RED</t>
  </si>
  <si>
    <t>YEL</t>
  </si>
  <si>
    <t>GRN</t>
  </si>
  <si>
    <t>BLU</t>
  </si>
  <si>
    <t>LIGHT</t>
  </si>
  <si>
    <t>DARK</t>
  </si>
  <si>
    <t>GRAY</t>
  </si>
  <si>
    <t>CLEAN</t>
  </si>
  <si>
    <t>COMMENTS</t>
  </si>
  <si>
    <t>ORGANIZATION</t>
  </si>
  <si>
    <t>PHONE NO.</t>
  </si>
  <si>
    <t>AUTHORIZED CUSTOMER</t>
  </si>
  <si>
    <t>REPRESENTATIVE SIGNATURE</t>
  </si>
  <si>
    <t xml:space="preserve">PO# </t>
  </si>
  <si>
    <t>SPECIAL SHIPMENT IDENTIFICATION TAG</t>
  </si>
  <si>
    <t>NEW MODEL / NEW PART INDICATOR</t>
  </si>
  <si>
    <t>PPAP SAMPLES</t>
  </si>
  <si>
    <t xml:space="preserve">  Parts individually marked</t>
  </si>
  <si>
    <t>PILOT PRODCUTION BUILD</t>
  </si>
  <si>
    <t xml:space="preserve">If 'NOT', clarify: </t>
  </si>
  <si>
    <t>PILOT PRODUCTION BUILD</t>
  </si>
  <si>
    <t>1ST SHIPMENT OF APPROVED MATERIAL</t>
  </si>
  <si>
    <t>ENGINEERING SAMPLE</t>
  </si>
  <si>
    <t>ATTN TO:</t>
  </si>
  <si>
    <t>at Regal Rexnord Site</t>
  </si>
  <si>
    <t>CHANGE PART INDICATOR</t>
  </si>
  <si>
    <t>ECN#</t>
  </si>
  <si>
    <t>TEMP DEV#</t>
  </si>
  <si>
    <t>BOX</t>
  </si>
  <si>
    <t>OF</t>
  </si>
  <si>
    <t>SHIP DATE</t>
  </si>
  <si>
    <t>QC MANAGER</t>
  </si>
  <si>
    <r>
      <rPr>
        <b/>
        <sz val="10"/>
        <color rgb="FF0070C0"/>
        <rFont val="Arial"/>
        <family val="2"/>
      </rPr>
      <t>Master Samples:</t>
    </r>
    <r>
      <rPr>
        <b/>
        <sz val="10"/>
        <rFont val="Arial"/>
        <family val="2"/>
      </rPr>
      <t xml:space="preserve"> </t>
    </r>
    <r>
      <rPr>
        <sz val="11"/>
        <color theme="1"/>
        <rFont val="Calibri"/>
        <family val="2"/>
        <scheme val="minor"/>
      </rPr>
      <t xml:space="preserve">Master Samples are rarely used by Regal Rexnord but this location is reserved for a picture of a master sample in the event that one is required or in the event your organization maintains Master samples as a part of your standard practice.. 
There should be a different Master Sample for each Revision or Part Number related change maintained for the duration specified by Regal Rexnord when Master Sampes are requested. The default duration is 10 years.
</t>
    </r>
  </si>
  <si>
    <t>CHECKING AIDS</t>
  </si>
  <si>
    <t>DIVISION</t>
  </si>
  <si>
    <t xml:space="preserve">PART NUMBER: </t>
  </si>
  <si>
    <t xml:space="preserve">SUPPLIER NUMBER: </t>
  </si>
  <si>
    <t xml:space="preserve">PART NAME: </t>
  </si>
  <si>
    <t>SUPPLIER NAME:</t>
  </si>
  <si>
    <t xml:space="preserve">Drawing Number: </t>
  </si>
  <si>
    <t xml:space="preserve">TOOL / FIXTURE NUMBER: </t>
  </si>
  <si>
    <t>DESIGN CHANGE LEVEL:</t>
  </si>
  <si>
    <t xml:space="preserve">DESCRIPTION: </t>
  </si>
  <si>
    <t>DATE OF THIS DOCUMENT:</t>
  </si>
  <si>
    <t>Supplier is required to identify all Checking Aids and document with Photo in APQP/PPAP Forms Package</t>
  </si>
  <si>
    <t>PHOTO(S) OF REGAL REXNORD APPROVED CHECKING AIDS</t>
  </si>
  <si>
    <t>COPY / PASTE THE DECLARATION OF EU REACH, RoHS AND CONFLICT MINERALS HERE</t>
  </si>
  <si>
    <t xml:space="preserve">REACH Declaration Requirements </t>
  </si>
  <si>
    <t xml:space="preserve">RoHS Declaration Requirements </t>
  </si>
  <si>
    <t>Production Product Packaging Form</t>
  </si>
  <si>
    <t xml:space="preserve">Date of Document </t>
  </si>
  <si>
    <t>Supplier Responsibilities Completed?</t>
  </si>
  <si>
    <t>Packaging Design</t>
  </si>
  <si>
    <t xml:space="preserve">Supplier Email </t>
  </si>
  <si>
    <t>Packaging that prevents shipping and material handling defects</t>
  </si>
  <si>
    <t>Supplier Phone Number</t>
  </si>
  <si>
    <t>Electronic storage of submitted  Packaging Data Form</t>
  </si>
  <si>
    <r>
      <t xml:space="preserve">Supplier Production Facility </t>
    </r>
    <r>
      <rPr>
        <b/>
        <sz val="9"/>
        <color theme="0"/>
        <rFont val="Arial"/>
        <family val="2"/>
      </rPr>
      <t>(where product is packaged)</t>
    </r>
  </si>
  <si>
    <t>HAZMAT?</t>
  </si>
  <si>
    <t>DIGITAL IMAGES</t>
  </si>
  <si>
    <t>Part</t>
  </si>
  <si>
    <t>In Packaging Position</t>
  </si>
  <si>
    <t>Container</t>
  </si>
  <si>
    <t>With Label Shown</t>
  </si>
  <si>
    <t>PACKAGE DATA</t>
  </si>
  <si>
    <t>Component</t>
  </si>
  <si>
    <t>L (mm)</t>
  </si>
  <si>
    <t>W (mm)</t>
  </si>
  <si>
    <t>H (mm)</t>
  </si>
  <si>
    <t>Wt (kg)</t>
  </si>
  <si>
    <t>Quantities</t>
  </si>
  <si>
    <t>Part Size</t>
  </si>
  <si>
    <t>Qty Parts per Container</t>
  </si>
  <si>
    <t>Container Only</t>
  </si>
  <si>
    <t>Dunnage (Tare)</t>
  </si>
  <si>
    <t>Container(s) per Layer on Pallet</t>
  </si>
  <si>
    <t>Pallet Only</t>
  </si>
  <si>
    <t>Container (Tare)</t>
  </si>
  <si>
    <t>Later per Pallet</t>
  </si>
  <si>
    <t>Unit Load As Shipped</t>
  </si>
  <si>
    <t>Pallet (Tare)</t>
  </si>
  <si>
    <t>Container(s) per Pallet</t>
  </si>
  <si>
    <t>In to MM</t>
  </si>
  <si>
    <t>Lbs to Kg</t>
  </si>
  <si>
    <t>Container Gross (Inc Parts)</t>
  </si>
  <si>
    <t>Stacking Rule</t>
  </si>
  <si>
    <t>Unit Load Gross (Inc Parts)</t>
  </si>
  <si>
    <t>Dunnage</t>
  </si>
  <si>
    <t>In Container Position</t>
  </si>
  <si>
    <t>Unit Load</t>
  </si>
  <si>
    <t>As Shipped With Label Shown</t>
  </si>
  <si>
    <t>PACKAGING MATERIALS</t>
  </si>
  <si>
    <t>Description</t>
  </si>
  <si>
    <t>Manufacturer</t>
  </si>
  <si>
    <t>Material</t>
  </si>
  <si>
    <t>Lead Time</t>
  </si>
  <si>
    <t>RET/EXP</t>
  </si>
  <si>
    <t>Container Color</t>
  </si>
  <si>
    <t>Container Type</t>
  </si>
  <si>
    <t>Cover/Top Cap</t>
  </si>
  <si>
    <t>Pallet</t>
  </si>
  <si>
    <t>Stretch/Shrink Film</t>
  </si>
  <si>
    <t>Banding</t>
  </si>
  <si>
    <t>Add or attach details about the Safe Launch Plan (Enhanced Control Plan)</t>
  </si>
  <si>
    <t>Safe Launch Plans  are intended to ensure a smooth issue free launch and can be designed many ways. Regal Rexnord will let you know if you are required to provide a safe Launch plan and for how long it should ensure a safe launch.
Below are two examples of Safe Launch Plans.</t>
  </si>
  <si>
    <t>Example #1</t>
  </si>
  <si>
    <t>Example #2</t>
  </si>
  <si>
    <t>Interval</t>
  </si>
  <si>
    <t>Action</t>
  </si>
  <si>
    <t>First Shipment</t>
  </si>
  <si>
    <t>Sample  10 pieces and inspect 100%</t>
  </si>
  <si>
    <t>First 30 Days</t>
  </si>
  <si>
    <t xml:space="preserve">Additional 100% Inspection at the end of </t>
  </si>
  <si>
    <t>the manufacturing line</t>
  </si>
  <si>
    <t>Next 5 Shipments</t>
  </si>
  <si>
    <t>Sample 10 Pieces and Check Only Special Characteristics</t>
  </si>
  <si>
    <t>Next 60 Days</t>
  </si>
  <si>
    <t>Sample 5 Pieces off of every production run and measure specific dimensions to</t>
  </si>
  <si>
    <t>ensure fit and function.</t>
  </si>
  <si>
    <t>TOOLING &amp; FIXTURES - PROPERTY OF REGAL REXNORD</t>
  </si>
  <si>
    <t xml:space="preserve">ORGANIZATION: </t>
  </si>
  <si>
    <t>CITY:</t>
  </si>
  <si>
    <t>DRAWING #:</t>
  </si>
  <si>
    <t>STATE:</t>
  </si>
  <si>
    <t>ENG REV LEVEL:</t>
  </si>
  <si>
    <t xml:space="preserve">Regal Rexnord Asset Number: </t>
  </si>
  <si>
    <t xml:space="preserve">ENG RELEASE: </t>
  </si>
  <si>
    <t>SUPPLIER PHONE:</t>
  </si>
  <si>
    <t xml:space="preserve">DATE OF RECEIPT: </t>
  </si>
  <si>
    <t>SUPPLIER EMAIL:</t>
  </si>
  <si>
    <t>Supplier is required to identify all Regal Rexnord Owned Tools and Fixtures and document with Photo in PPAP workbook</t>
  </si>
  <si>
    <t>PHOTO OF REGAL REXNORD OWNED TOOLING AND FIXTURES</t>
  </si>
  <si>
    <t>Front View of Tool with Dimensions</t>
  </si>
  <si>
    <t>Side View of Tool with Dimensions</t>
  </si>
  <si>
    <t>Tool Weight</t>
  </si>
  <si>
    <t>Aproximate Tool Dimensions</t>
  </si>
  <si>
    <t>List any Machine required to run the Tool</t>
  </si>
  <si>
    <t>Classification or size of Machine Tool runs in (if applicable)</t>
  </si>
  <si>
    <t>Condition of Tool when received</t>
  </si>
  <si>
    <t>Type of Manufacturing performed with tool, ex: sand casting, injection molding</t>
  </si>
  <si>
    <t>Aproximate Cycles per hour of the tool</t>
  </si>
  <si>
    <t>Where is the tooled stored when not running?</t>
  </si>
  <si>
    <t>Material the Tool is made out of:</t>
  </si>
  <si>
    <t>List all additional parts required by the tool such as inserts, cores, core box etc..</t>
  </si>
  <si>
    <t>Closeup of Asset Owner Tag- Regal Rexnord Tooling</t>
  </si>
  <si>
    <t>Additional Information concerning the Tool</t>
  </si>
  <si>
    <t xml:space="preserve">
Revisions History</t>
  </si>
  <si>
    <t>File Name</t>
  </si>
  <si>
    <t>RRX APQP PPAP Forms Package ( 900 500 310 F1)</t>
  </si>
  <si>
    <t>Date of Revision</t>
  </si>
  <si>
    <t>Rev</t>
  </si>
  <si>
    <t>Tab</t>
  </si>
  <si>
    <t>Change</t>
  </si>
  <si>
    <t>Author</t>
  </si>
  <si>
    <t>All</t>
  </si>
  <si>
    <t>File reviewed, improved and updated</t>
  </si>
  <si>
    <t>Alfredo Heredia</t>
  </si>
  <si>
    <t>PPAP Level &amp; PSW</t>
  </si>
  <si>
    <t>PPAP Level: Level 1 requirements updated; PSW: Sign off section updated</t>
  </si>
  <si>
    <t>PPAP Level &amp; Checklist</t>
  </si>
  <si>
    <t>Changed to R=Required &amp; S=Submit upon request. Removed "Annual PPAP Recertification" requirement</t>
  </si>
  <si>
    <t>Requirements Matrix &amp; Dimensional</t>
  </si>
  <si>
    <t>Revision: 9 ; New Fluids Category, PPAP level updates, PTS specific commodities added &amp; corrected some errors (1/26/2016) &amp; add samples and remove shading on all tabs</t>
  </si>
  <si>
    <t>Mike Watkins</t>
  </si>
  <si>
    <t>PSW</t>
  </si>
  <si>
    <t>- Added Yes/No boxes and “Is PPAP required to Regal customer?” for Plant Quality to identity</t>
  </si>
  <si>
    <t>Hilda Flores</t>
  </si>
  <si>
    <t>- Moved SDE to the right side</t>
  </si>
  <si>
    <t xml:space="preserve">Reorginze signature spaces </t>
  </si>
  <si>
    <t>Guidelines &amp; new tab</t>
  </si>
  <si>
    <t>a )updated flow diagram in guideline to include SDE communication to supplier to release/ship PAPP samples</t>
  </si>
  <si>
    <t>James Lee</t>
  </si>
  <si>
    <t>b) added new tab ‘PPAP samples Label_Tag Template’ to include PPAP Label &amp; Tag template and instructions</t>
  </si>
  <si>
    <t>Changes include Updating few forms for Regal Rexnord Logos, added Legecy Rexnord forms , Updated guidelines &amp; removed requirement matrix, replaced RSQ012v6</t>
  </si>
  <si>
    <t>Edyvean/Akash/Morono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</si>
</sst>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0.0000"/>
    <numFmt numFmtId="165" formatCode="0.0"/>
    <numFmt numFmtId="166" formatCode="0.0%"/>
    <numFmt numFmtId="167" formatCode="m/d/yy;@"/>
    <numFmt numFmtId="168" formatCode="m/d/yy"/>
    <numFmt numFmtId="169" formatCode="#,##0.0000"/>
    <numFmt numFmtId="170" formatCode="0.000"/>
    <numFmt numFmtId="171" formatCode="0.000000"/>
    <numFmt numFmtId="172" formatCode="_(* #,##0.0_);_(* \(#,##0.0\);_(* &quot;-&quot;??_);_(@_)"/>
    <numFmt numFmtId="173" formatCode="_(* #,##0.000_);_(* \(#,##0.000\);_(* &quot;-&quot;??_);_(@_)"/>
    <numFmt numFmtId="174" formatCode="0.0000000"/>
    <numFmt numFmtId="175" formatCode="0.00000"/>
    <numFmt numFmtId="176" formatCode="[$-409]mmmm\ d\,\ yyyy;@"/>
    <numFmt numFmtId="177" formatCode="[$-409]d\-mmm\-yy;@"/>
    <numFmt numFmtId="178" formatCode="0.00000000"/>
    <numFmt numFmtId="179" formatCode="0.000000E+00"/>
  </numFmts>
  <fonts count="208">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8"/>
      <name val="Arial"/>
      <family val="2"/>
    </font>
    <font>
      <sz val="20"/>
      <color theme="1"/>
      <name val="Calibri"/>
      <family val="2"/>
      <scheme val="minor"/>
    </font>
    <font>
      <sz val="11"/>
      <name val="Arial"/>
      <family val="2"/>
    </font>
    <font>
      <b/>
      <sz val="12"/>
      <color theme="0"/>
      <name val="Arial"/>
      <family val="2"/>
    </font>
    <font>
      <u/>
      <sz val="10"/>
      <color indexed="12"/>
      <name val="Arial"/>
      <family val="2"/>
    </font>
    <font>
      <b/>
      <sz val="11"/>
      <name val="Arial"/>
      <family val="2"/>
    </font>
    <font>
      <i/>
      <sz val="11"/>
      <name val="Arial"/>
      <family val="2"/>
    </font>
    <font>
      <sz val="10"/>
      <name val="Arial"/>
      <family val="2"/>
    </font>
    <font>
      <i/>
      <sz val="8"/>
      <name val="Arial"/>
      <family val="2"/>
    </font>
    <font>
      <u/>
      <sz val="11"/>
      <color theme="10"/>
      <name val="Calibri"/>
      <family val="2"/>
    </font>
    <font>
      <b/>
      <i/>
      <sz val="11"/>
      <name val="Arial"/>
      <family val="2"/>
    </font>
    <font>
      <sz val="11"/>
      <color rgb="FF0000FF"/>
      <name val="Arial"/>
      <family val="2"/>
    </font>
    <font>
      <sz val="11"/>
      <name val="Calibri"/>
      <family val="2"/>
      <scheme val="minor"/>
    </font>
    <font>
      <b/>
      <sz val="11"/>
      <name val="Calibri"/>
      <family val="2"/>
      <scheme val="minor"/>
    </font>
    <font>
      <b/>
      <sz val="11"/>
      <color rgb="FF00B050"/>
      <name val="Arial"/>
      <family val="2"/>
    </font>
    <font>
      <i/>
      <sz val="11"/>
      <color theme="0"/>
      <name val="Calibri"/>
      <family val="2"/>
      <scheme val="minor"/>
    </font>
    <font>
      <u/>
      <sz val="11"/>
      <color theme="0"/>
      <name val="Calibri"/>
      <family val="2"/>
    </font>
    <font>
      <b/>
      <sz val="8"/>
      <name val="Arial"/>
      <family val="2"/>
    </font>
    <font>
      <sz val="8"/>
      <color theme="1"/>
      <name val="Calibri"/>
      <family val="2"/>
      <scheme val="minor"/>
    </font>
    <font>
      <b/>
      <i/>
      <sz val="11"/>
      <color theme="1"/>
      <name val="Calibri"/>
      <family val="2"/>
      <scheme val="minor"/>
    </font>
    <font>
      <b/>
      <i/>
      <sz val="12"/>
      <color theme="1"/>
      <name val="Calibri"/>
      <family val="2"/>
      <scheme val="minor"/>
    </font>
    <font>
      <b/>
      <i/>
      <sz val="12"/>
      <color rgb="FF00B050"/>
      <name val="Calibri"/>
      <family val="2"/>
      <scheme val="minor"/>
    </font>
    <font>
      <b/>
      <sz val="10"/>
      <color theme="1"/>
      <name val="Calibri"/>
      <family val="2"/>
      <scheme val="minor"/>
    </font>
    <font>
      <b/>
      <strike/>
      <sz val="11"/>
      <name val="Arial"/>
      <family val="2"/>
    </font>
    <font>
      <b/>
      <sz val="10"/>
      <name val="Calibri"/>
      <family val="2"/>
      <scheme val="minor"/>
    </font>
    <font>
      <sz val="10"/>
      <color theme="1"/>
      <name val="Calibri"/>
      <family val="2"/>
      <scheme val="minor"/>
    </font>
    <font>
      <i/>
      <sz val="18"/>
      <name val="Arial"/>
      <family val="2"/>
    </font>
    <font>
      <b/>
      <i/>
      <sz val="18"/>
      <name val="Arial"/>
      <family val="2"/>
    </font>
    <font>
      <sz val="18"/>
      <color theme="1"/>
      <name val="Calibri"/>
      <family val="2"/>
      <scheme val="minor"/>
    </font>
    <font>
      <i/>
      <sz val="12"/>
      <color theme="1"/>
      <name val="Calibri"/>
      <family val="2"/>
      <scheme val="minor"/>
    </font>
    <font>
      <b/>
      <sz val="14"/>
      <color theme="1"/>
      <name val="Calibri"/>
      <family val="2"/>
      <scheme val="minor"/>
    </font>
    <font>
      <b/>
      <sz val="12"/>
      <color theme="1"/>
      <name val="Calibri"/>
      <family val="2"/>
      <scheme val="minor"/>
    </font>
    <font>
      <b/>
      <sz val="12"/>
      <color rgb="FF0000FF"/>
      <name val="Calibri"/>
      <family val="2"/>
      <scheme val="minor"/>
    </font>
    <font>
      <b/>
      <sz val="11"/>
      <name val="Calibri"/>
      <family val="2"/>
    </font>
    <font>
      <b/>
      <sz val="12"/>
      <color rgb="FF00B050"/>
      <name val="Calibri"/>
      <family val="2"/>
      <scheme val="minor"/>
    </font>
    <font>
      <b/>
      <sz val="18"/>
      <color theme="1"/>
      <name val="Calibri"/>
      <family val="2"/>
      <scheme val="minor"/>
    </font>
    <font>
      <sz val="12"/>
      <color theme="1"/>
      <name val="Calibri"/>
      <family val="2"/>
      <scheme val="minor"/>
    </font>
    <font>
      <b/>
      <u/>
      <sz val="14"/>
      <color indexed="12"/>
      <name val="Arial"/>
      <family val="2"/>
    </font>
    <font>
      <b/>
      <sz val="22"/>
      <color theme="1"/>
      <name val="Calibri"/>
      <family val="2"/>
      <scheme val="minor"/>
    </font>
    <font>
      <b/>
      <sz val="9"/>
      <color rgb="FFFFFFFF"/>
      <name val="Arial"/>
      <family val="2"/>
    </font>
    <font>
      <b/>
      <sz val="8"/>
      <color rgb="FFFFFFFF"/>
      <name val="Arial"/>
      <family val="2"/>
    </font>
    <font>
      <sz val="8"/>
      <color theme="1"/>
      <name val="Arial"/>
      <family val="2"/>
    </font>
    <font>
      <sz val="8"/>
      <name val="Arial"/>
      <family val="2"/>
    </font>
    <font>
      <sz val="10"/>
      <color theme="1"/>
      <name val="Arial"/>
      <family val="2"/>
    </font>
    <font>
      <b/>
      <sz val="9"/>
      <color indexed="81"/>
      <name val="Tahoma"/>
      <family val="2"/>
    </font>
    <font>
      <sz val="6"/>
      <name val="Arial"/>
      <family val="2"/>
    </font>
    <font>
      <b/>
      <sz val="12"/>
      <name val="Arial"/>
      <family val="2"/>
    </font>
    <font>
      <b/>
      <sz val="10"/>
      <name val="Arial"/>
      <family val="2"/>
    </font>
    <font>
      <sz val="8"/>
      <name val="Times New Roman"/>
      <family val="1"/>
    </font>
    <font>
      <sz val="10"/>
      <name val="Times New Roman"/>
      <family val="1"/>
    </font>
    <font>
      <sz val="7"/>
      <name val="Arial"/>
      <family val="2"/>
    </font>
    <font>
      <i/>
      <u/>
      <sz val="10"/>
      <name val="Arial"/>
      <family val="2"/>
    </font>
    <font>
      <sz val="8"/>
      <color rgb="FFFF0000"/>
      <name val="Arial"/>
      <family val="2"/>
    </font>
    <font>
      <b/>
      <sz val="14"/>
      <color indexed="9"/>
      <name val="Arial"/>
      <family val="2"/>
    </font>
    <font>
      <b/>
      <sz val="18"/>
      <color indexed="9"/>
      <name val="Arial"/>
      <family val="2"/>
    </font>
    <font>
      <sz val="8"/>
      <color indexed="9"/>
      <name val="Arial"/>
      <family val="2"/>
    </font>
    <font>
      <b/>
      <sz val="12"/>
      <color indexed="9"/>
      <name val="Arial"/>
      <family val="2"/>
    </font>
    <font>
      <sz val="10"/>
      <color indexed="9"/>
      <name val="Arial"/>
      <family val="2"/>
    </font>
    <font>
      <b/>
      <sz val="9"/>
      <name val="Arial"/>
      <family val="2"/>
    </font>
    <font>
      <b/>
      <sz val="9"/>
      <color theme="1"/>
      <name val="Calibri"/>
      <family val="2"/>
      <scheme val="minor"/>
    </font>
    <font>
      <b/>
      <i/>
      <sz val="8"/>
      <name val="Arial"/>
      <family val="2"/>
    </font>
    <font>
      <b/>
      <sz val="8"/>
      <color theme="1"/>
      <name val="Arial"/>
      <family val="2"/>
    </font>
    <font>
      <b/>
      <sz val="16"/>
      <color theme="0"/>
      <name val="Calibri"/>
      <family val="2"/>
      <scheme val="minor"/>
    </font>
    <font>
      <i/>
      <sz val="11"/>
      <color theme="1"/>
      <name val="Calibri"/>
      <family val="2"/>
      <scheme val="minor"/>
    </font>
    <font>
      <b/>
      <u/>
      <sz val="11"/>
      <color theme="1"/>
      <name val="Calibri"/>
      <family val="2"/>
      <scheme val="minor"/>
    </font>
    <font>
      <sz val="16"/>
      <color theme="0"/>
      <name val="Calibri"/>
      <family val="2"/>
      <scheme val="minor"/>
    </font>
    <font>
      <sz val="11"/>
      <color rgb="FF0000FF"/>
      <name val="Calibri"/>
      <family val="2"/>
      <scheme val="minor"/>
    </font>
    <font>
      <b/>
      <sz val="14"/>
      <color theme="4" tint="0.79998168889431442"/>
      <name val="Calibri"/>
      <family val="2"/>
      <scheme val="minor"/>
    </font>
    <font>
      <b/>
      <u/>
      <sz val="10"/>
      <name val="Arial"/>
      <family val="2"/>
    </font>
    <font>
      <b/>
      <i/>
      <sz val="10"/>
      <color indexed="12"/>
      <name val="Arial"/>
      <family val="2"/>
    </font>
    <font>
      <sz val="14"/>
      <name val="Arial"/>
      <family val="2"/>
    </font>
    <font>
      <b/>
      <sz val="20"/>
      <name val="Arial"/>
      <family val="2"/>
    </font>
    <font>
      <b/>
      <sz val="8"/>
      <color indexed="81"/>
      <name val="Tahoma"/>
      <family val="2"/>
    </font>
    <font>
      <b/>
      <sz val="8"/>
      <color indexed="12"/>
      <name val="Tahoma"/>
      <family val="2"/>
    </font>
    <font>
      <sz val="8"/>
      <color indexed="81"/>
      <name val="Tahoma"/>
      <family val="2"/>
    </font>
    <font>
      <b/>
      <u/>
      <sz val="8"/>
      <color indexed="81"/>
      <name val="Tahoma"/>
      <family val="2"/>
    </font>
    <font>
      <sz val="10"/>
      <color theme="4" tint="0.79998168889431442"/>
      <name val="Arial"/>
      <family val="2"/>
    </font>
    <font>
      <b/>
      <sz val="16"/>
      <name val="Arial"/>
      <family val="2"/>
    </font>
    <font>
      <b/>
      <sz val="10"/>
      <color indexed="12"/>
      <name val="Arial"/>
      <family val="2"/>
    </font>
    <font>
      <sz val="12"/>
      <name val="Arial"/>
      <family val="2"/>
    </font>
    <font>
      <sz val="9"/>
      <name val="Arial"/>
      <family val="2"/>
    </font>
    <font>
      <u/>
      <sz val="10"/>
      <name val="Arial"/>
      <family val="2"/>
    </font>
    <font>
      <sz val="20"/>
      <name val="Arial"/>
      <family val="2"/>
    </font>
    <font>
      <b/>
      <sz val="9"/>
      <name val="Arial MT Black"/>
      <family val="2"/>
    </font>
    <font>
      <b/>
      <sz val="7"/>
      <name val="Small Fonts"/>
      <family val="2"/>
    </font>
    <font>
      <sz val="7"/>
      <name val="Small Fonts"/>
      <family val="2"/>
    </font>
    <font>
      <b/>
      <sz val="9"/>
      <name val="Times New Roman"/>
      <family val="1"/>
    </font>
    <font>
      <b/>
      <sz val="9"/>
      <color rgb="FF0000FF"/>
      <name val="Calibri"/>
      <family val="2"/>
      <scheme val="minor"/>
    </font>
    <font>
      <b/>
      <sz val="9"/>
      <name val="Calibri"/>
      <family val="2"/>
      <scheme val="minor"/>
    </font>
    <font>
      <sz val="10"/>
      <name val="Calibri"/>
      <family val="2"/>
      <scheme val="minor"/>
    </font>
    <font>
      <b/>
      <sz val="8"/>
      <name val="Calibri"/>
      <family val="2"/>
      <scheme val="minor"/>
    </font>
    <font>
      <b/>
      <sz val="8"/>
      <name val="Times New Roman"/>
      <family val="1"/>
    </font>
    <font>
      <sz val="9"/>
      <color indexed="81"/>
      <name val="Tahoma"/>
      <family val="2"/>
    </font>
    <font>
      <b/>
      <sz val="10"/>
      <color rgb="FF0000FF"/>
      <name val="Calibri"/>
      <family val="2"/>
      <scheme val="minor"/>
    </font>
    <font>
      <sz val="10"/>
      <color rgb="FF0000FF"/>
      <name val="Calibri"/>
      <family val="2"/>
      <scheme val="minor"/>
    </font>
    <font>
      <sz val="9"/>
      <color rgb="FF0000FF"/>
      <name val="Calibri"/>
      <family val="2"/>
      <scheme val="minor"/>
    </font>
    <font>
      <sz val="9"/>
      <color theme="1"/>
      <name val="Calibri"/>
      <family val="2"/>
      <scheme val="minor"/>
    </font>
    <font>
      <b/>
      <sz val="14"/>
      <name val="Arial"/>
      <family val="2"/>
    </font>
    <font>
      <b/>
      <sz val="26"/>
      <name val="Arial"/>
      <family val="2"/>
    </font>
    <font>
      <b/>
      <sz val="24"/>
      <name val="Arial"/>
      <family val="2"/>
    </font>
    <font>
      <sz val="16"/>
      <name val="Arial"/>
      <family val="2"/>
    </font>
    <font>
      <sz val="16"/>
      <color theme="1"/>
      <name val="Calibri"/>
      <family val="2"/>
      <scheme val="minor"/>
    </font>
    <font>
      <b/>
      <sz val="12"/>
      <color indexed="10"/>
      <name val="Arial"/>
      <family val="2"/>
    </font>
    <font>
      <b/>
      <sz val="12"/>
      <name val="Calibri"/>
      <family val="2"/>
      <scheme val="minor"/>
    </font>
    <font>
      <b/>
      <sz val="14"/>
      <name val="Calibri"/>
      <family val="2"/>
      <scheme val="minor"/>
    </font>
    <font>
      <sz val="12"/>
      <name val="Calibri"/>
      <family val="2"/>
      <scheme val="minor"/>
    </font>
    <font>
      <b/>
      <sz val="14"/>
      <color indexed="48"/>
      <name val="Arial"/>
      <family val="2"/>
    </font>
    <font>
      <sz val="10"/>
      <color indexed="48"/>
      <name val="Arial"/>
      <family val="2"/>
    </font>
    <font>
      <sz val="10"/>
      <color rgb="FFFF0000"/>
      <name val="Arial"/>
      <family val="2"/>
    </font>
    <font>
      <b/>
      <sz val="10"/>
      <color indexed="10"/>
      <name val="Arial"/>
      <family val="2"/>
    </font>
    <font>
      <sz val="10"/>
      <color indexed="10"/>
      <name val="Arial"/>
      <family val="2"/>
    </font>
    <font>
      <b/>
      <sz val="5"/>
      <name val="Arial"/>
      <family val="2"/>
    </font>
    <font>
      <b/>
      <sz val="6"/>
      <name val="Arial"/>
      <family val="2"/>
    </font>
    <font>
      <vertAlign val="superscript"/>
      <sz val="6"/>
      <name val="Arial"/>
      <family val="2"/>
    </font>
    <font>
      <b/>
      <sz val="20"/>
      <color indexed="17"/>
      <name val="Arial"/>
      <family val="2"/>
    </font>
    <font>
      <sz val="14"/>
      <name val="Times New Roman"/>
      <family val="1"/>
    </font>
    <font>
      <b/>
      <sz val="13"/>
      <color indexed="9"/>
      <name val="Arial"/>
      <family val="2"/>
    </font>
    <font>
      <b/>
      <sz val="8"/>
      <color indexed="17"/>
      <name val="Arial"/>
      <family val="2"/>
    </font>
    <font>
      <b/>
      <sz val="8"/>
      <color indexed="10"/>
      <name val="Arial"/>
      <family val="2"/>
    </font>
    <font>
      <u/>
      <sz val="8"/>
      <name val="Arial"/>
      <family val="2"/>
    </font>
    <font>
      <b/>
      <sz val="7"/>
      <name val="Arial"/>
      <family val="2"/>
    </font>
    <font>
      <b/>
      <sz val="9"/>
      <color indexed="17"/>
      <name val="Arial"/>
      <family val="2"/>
    </font>
    <font>
      <b/>
      <sz val="9"/>
      <color indexed="10"/>
      <name val="Arial"/>
      <family val="2"/>
    </font>
    <font>
      <sz val="9"/>
      <color indexed="17"/>
      <name val="Arial"/>
      <family val="2"/>
    </font>
    <font>
      <sz val="9"/>
      <color indexed="10"/>
      <name val="Arial"/>
      <family val="2"/>
    </font>
    <font>
      <b/>
      <sz val="14"/>
      <color theme="0"/>
      <name val="Arial"/>
      <family val="2"/>
    </font>
    <font>
      <b/>
      <u/>
      <sz val="12"/>
      <color theme="1"/>
      <name val="Calibri"/>
      <family val="2"/>
      <scheme val="minor"/>
    </font>
    <font>
      <i/>
      <sz val="9"/>
      <name val="Arial"/>
      <family val="2"/>
    </font>
    <font>
      <sz val="8"/>
      <color indexed="12"/>
      <name val="Arial"/>
      <family val="2"/>
    </font>
    <font>
      <sz val="10"/>
      <color indexed="57"/>
      <name val="Arial"/>
      <family val="2"/>
    </font>
    <font>
      <b/>
      <sz val="8"/>
      <color indexed="12"/>
      <name val="Arial"/>
      <family val="2"/>
    </font>
    <font>
      <b/>
      <sz val="12"/>
      <color indexed="12"/>
      <name val="Arial"/>
      <family val="2"/>
    </font>
    <font>
      <b/>
      <sz val="11"/>
      <color theme="0"/>
      <name val="Calibri"/>
      <family val="2"/>
      <scheme val="minor"/>
    </font>
    <font>
      <b/>
      <sz val="10"/>
      <color indexed="9"/>
      <name val="Arial"/>
      <family val="2"/>
    </font>
    <font>
      <b/>
      <sz val="9"/>
      <color indexed="9"/>
      <name val="Arial"/>
      <family val="2"/>
    </font>
    <font>
      <b/>
      <sz val="10"/>
      <color theme="0"/>
      <name val="Arial"/>
      <family val="2"/>
    </font>
    <font>
      <b/>
      <i/>
      <sz val="9"/>
      <name val="Arial"/>
      <family val="2"/>
    </font>
    <font>
      <b/>
      <sz val="16"/>
      <color indexed="9"/>
      <name val="Arial"/>
      <family val="2"/>
    </font>
    <font>
      <sz val="9"/>
      <color theme="0"/>
      <name val="Arial"/>
      <family val="2"/>
    </font>
    <font>
      <sz val="9"/>
      <color theme="0"/>
      <name val="Calibri"/>
      <family val="2"/>
      <scheme val="minor"/>
    </font>
    <font>
      <b/>
      <sz val="8"/>
      <color rgb="FFC00000"/>
      <name val="Arial"/>
      <family val="2"/>
    </font>
    <font>
      <sz val="8"/>
      <name val="Calibri"/>
      <family val="2"/>
      <scheme val="minor"/>
    </font>
    <font>
      <b/>
      <sz val="8"/>
      <color rgb="FFC00000"/>
      <name val="Calibri"/>
      <family val="2"/>
      <scheme val="minor"/>
    </font>
    <font>
      <sz val="9"/>
      <name val="Calibri"/>
      <family val="2"/>
      <scheme val="minor"/>
    </font>
    <font>
      <sz val="7"/>
      <name val="Calibri"/>
      <family val="2"/>
      <scheme val="minor"/>
    </font>
    <font>
      <sz val="7"/>
      <color indexed="8"/>
      <name val="Calibri"/>
      <family val="2"/>
      <scheme val="minor"/>
    </font>
    <font>
      <b/>
      <sz val="10"/>
      <color rgb="FFC00000"/>
      <name val="Calibri"/>
      <family val="2"/>
      <scheme val="minor"/>
    </font>
    <font>
      <b/>
      <sz val="8"/>
      <color theme="1"/>
      <name val="Calibri"/>
      <family val="2"/>
      <scheme val="minor"/>
    </font>
    <font>
      <sz val="10"/>
      <color rgb="FFC00000"/>
      <name val="Arial"/>
      <family val="2"/>
    </font>
    <font>
      <b/>
      <sz val="8"/>
      <color indexed="17"/>
      <name val="Calibri"/>
      <family val="2"/>
      <scheme val="minor"/>
    </font>
    <font>
      <b/>
      <sz val="8"/>
      <color indexed="10"/>
      <name val="Calibri"/>
      <family val="2"/>
      <scheme val="minor"/>
    </font>
    <font>
      <b/>
      <sz val="6"/>
      <name val="Calibri"/>
      <family val="2"/>
      <scheme val="minor"/>
    </font>
    <font>
      <b/>
      <sz val="7"/>
      <name val="Calibri"/>
      <family val="2"/>
      <scheme val="minor"/>
    </font>
    <font>
      <b/>
      <sz val="10"/>
      <color rgb="FFC00000"/>
      <name val="Arial"/>
      <family val="2"/>
    </font>
    <font>
      <b/>
      <sz val="9"/>
      <color indexed="17"/>
      <name val="Calibri"/>
      <family val="2"/>
      <scheme val="minor"/>
    </font>
    <font>
      <b/>
      <sz val="9"/>
      <color indexed="10"/>
      <name val="Calibri"/>
      <family val="2"/>
      <scheme val="minor"/>
    </font>
    <font>
      <b/>
      <sz val="16"/>
      <color theme="1"/>
      <name val="Arial"/>
      <family val="2"/>
    </font>
    <font>
      <sz val="11"/>
      <color theme="1"/>
      <name val="Arial"/>
      <family val="2"/>
    </font>
    <font>
      <b/>
      <sz val="10"/>
      <color theme="1"/>
      <name val="Arial"/>
      <family val="2"/>
    </font>
    <font>
      <sz val="12"/>
      <color theme="0"/>
      <name val="Arial"/>
      <family val="2"/>
    </font>
    <font>
      <b/>
      <sz val="8"/>
      <color theme="0"/>
      <name val="Arial"/>
      <family val="2"/>
    </font>
    <font>
      <u/>
      <sz val="11"/>
      <color theme="10"/>
      <name val="Calibri"/>
      <family val="2"/>
      <scheme val="minor"/>
    </font>
    <font>
      <b/>
      <sz val="10"/>
      <color rgb="FF0070C0"/>
      <name val="Arial"/>
      <family val="2"/>
    </font>
    <font>
      <b/>
      <sz val="16.5"/>
      <name val="Arial"/>
      <family val="2"/>
    </font>
    <font>
      <sz val="10"/>
      <color indexed="12"/>
      <name val="Arial"/>
      <family val="2"/>
    </font>
    <font>
      <sz val="7"/>
      <color indexed="8"/>
      <name val="Arial"/>
      <family val="2"/>
    </font>
    <font>
      <sz val="10"/>
      <color rgb="FF0000FF"/>
      <name val="Arial"/>
      <family val="2"/>
    </font>
    <font>
      <sz val="10"/>
      <color theme="0"/>
      <name val="Arial"/>
      <family val="2"/>
    </font>
    <font>
      <sz val="18"/>
      <color theme="0"/>
      <name val="Arial"/>
      <family val="2"/>
    </font>
    <font>
      <sz val="18"/>
      <color theme="0"/>
      <name val="Calibri"/>
      <family val="2"/>
      <scheme val="minor"/>
    </font>
    <font>
      <sz val="11"/>
      <color theme="0"/>
      <name val="Arial"/>
      <family val="2"/>
    </font>
    <font>
      <sz val="8"/>
      <color rgb="FF0000FF"/>
      <name val="Arial"/>
      <family val="2"/>
    </font>
    <font>
      <i/>
      <sz val="10"/>
      <name val="Arial"/>
      <family val="2"/>
    </font>
    <font>
      <sz val="8"/>
      <color indexed="81"/>
      <name val="Arial Black"/>
      <family val="2"/>
    </font>
    <font>
      <b/>
      <sz val="11"/>
      <color theme="0"/>
      <name val="Arial"/>
      <family val="2"/>
    </font>
    <font>
      <b/>
      <sz val="9"/>
      <color theme="0"/>
      <name val="Arial"/>
      <family val="2"/>
    </font>
    <font>
      <b/>
      <sz val="11"/>
      <color theme="8" tint="-0.249977111117893"/>
      <name val="Arial"/>
      <family val="2"/>
    </font>
    <font>
      <sz val="11"/>
      <color theme="8" tint="-0.249977111117893"/>
      <name val="Calibri"/>
      <family val="2"/>
      <scheme val="minor"/>
    </font>
    <font>
      <b/>
      <sz val="11"/>
      <color rgb="FF0070C0"/>
      <name val="Arial"/>
      <family val="2"/>
    </font>
    <font>
      <sz val="11"/>
      <color rgb="FF0070C0"/>
      <name val="Calibri"/>
      <family val="2"/>
      <scheme val="minor"/>
    </font>
    <font>
      <b/>
      <sz val="14"/>
      <color theme="0"/>
      <name val="Calibri"/>
      <family val="2"/>
      <scheme val="minor"/>
    </font>
    <font>
      <sz val="20"/>
      <name val="Calibri"/>
      <family val="2"/>
      <scheme val="minor"/>
    </font>
    <font>
      <b/>
      <vertAlign val="subscript"/>
      <sz val="11"/>
      <name val="Calibri"/>
      <family val="2"/>
      <scheme val="minor"/>
    </font>
    <font>
      <b/>
      <sz val="20"/>
      <color theme="0"/>
      <name val="Calibri"/>
      <family val="2"/>
      <scheme val="minor"/>
    </font>
    <font>
      <sz val="14"/>
      <name val="Calibri"/>
      <family val="2"/>
      <scheme val="minor"/>
    </font>
    <font>
      <sz val="11"/>
      <color theme="0" tint="-0.34998626667073579"/>
      <name val="Calibri"/>
      <family val="2"/>
      <scheme val="minor"/>
    </font>
    <font>
      <b/>
      <vertAlign val="subscript"/>
      <sz val="14"/>
      <color theme="1"/>
      <name val="Calibri"/>
      <family val="2"/>
      <scheme val="minor"/>
    </font>
    <font>
      <b/>
      <vertAlign val="subscript"/>
      <sz val="12"/>
      <color theme="1"/>
      <name val="Calibri"/>
      <family val="2"/>
      <scheme val="minor"/>
    </font>
    <font>
      <i/>
      <sz val="9"/>
      <name val="Calibri"/>
      <family val="2"/>
      <scheme val="minor"/>
    </font>
    <font>
      <i/>
      <u/>
      <sz val="9"/>
      <name val="Calibri"/>
      <family val="2"/>
      <scheme val="minor"/>
    </font>
    <font>
      <b/>
      <sz val="11"/>
      <color theme="0" tint="-0.34998626667073579"/>
      <name val="Calibri"/>
      <family val="2"/>
      <scheme val="minor"/>
    </font>
    <font>
      <b/>
      <u/>
      <sz val="8"/>
      <color theme="1"/>
      <name val="Calibri"/>
      <family val="2"/>
      <scheme val="minor"/>
    </font>
    <font>
      <b/>
      <sz val="10"/>
      <color rgb="FFFFFFFF"/>
      <name val="Arial"/>
      <family val="2"/>
    </font>
    <font>
      <i/>
      <sz val="8"/>
      <color theme="1"/>
      <name val="Calibri"/>
      <family val="2"/>
      <scheme val="minor"/>
    </font>
    <font>
      <sz val="14"/>
      <color theme="0"/>
      <name val="Arial"/>
      <family val="2"/>
    </font>
    <font>
      <sz val="7"/>
      <color theme="0"/>
      <name val="Arial"/>
      <family val="2"/>
    </font>
    <font>
      <sz val="8"/>
      <color theme="0"/>
      <name val="Arial"/>
      <family val="2"/>
    </font>
    <font>
      <b/>
      <i/>
      <sz val="9"/>
      <color rgb="FFC00000"/>
      <name val="Calibri"/>
      <family val="2"/>
      <scheme val="minor"/>
    </font>
    <font>
      <i/>
      <sz val="8"/>
      <color rgb="FFC00000"/>
      <name val="Arial"/>
      <family val="2"/>
    </font>
    <font>
      <sz val="8"/>
      <color rgb="FFC00000"/>
      <name val="Calibri"/>
      <family val="2"/>
      <scheme val="minor"/>
    </font>
    <font>
      <b/>
      <sz val="20"/>
      <color theme="0"/>
      <name val="Arial"/>
      <family val="2"/>
    </font>
    <font>
      <b/>
      <sz val="14"/>
      <color rgb="FFFFFFFF"/>
      <name val="Calibri"/>
      <family val="2"/>
      <scheme val="minor"/>
    </font>
    <font>
      <sz val="8"/>
      <color rgb="FF000000"/>
      <name val="Tahoma"/>
      <family val="2"/>
    </font>
  </fonts>
  <fills count="40">
    <fill>
      <patternFill patternType="none"/>
    </fill>
    <fill>
      <patternFill patternType="gray125"/>
    </fill>
    <fill>
      <patternFill patternType="solid">
        <fgColor theme="4" tint="0.39997558519241921"/>
        <bgColor indexed="65"/>
      </patternFill>
    </fill>
    <fill>
      <patternFill patternType="solid">
        <fgColor theme="0"/>
        <bgColor indexed="64"/>
      </patternFill>
    </fill>
    <fill>
      <patternFill patternType="solid">
        <fgColor theme="8" tint="-0.49998474074526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indexed="9"/>
        <bgColor indexed="64"/>
      </patternFill>
    </fill>
    <fill>
      <patternFill patternType="solid">
        <fgColor theme="4" tint="0.79998168889431442"/>
        <bgColor indexed="64"/>
      </patternFill>
    </fill>
    <fill>
      <patternFill patternType="solid">
        <fgColor rgb="FFF8F8F8"/>
        <bgColor indexed="64"/>
      </patternFill>
    </fill>
    <fill>
      <patternFill patternType="solid">
        <fgColor theme="0" tint="-0.34998626667073579"/>
        <bgColor indexed="64"/>
      </patternFill>
    </fill>
    <fill>
      <patternFill patternType="solid">
        <fgColor theme="0" tint="-0.24994659260841701"/>
        <bgColor indexed="64"/>
      </patternFill>
    </fill>
    <fill>
      <patternFill patternType="solid">
        <fgColor rgb="FF002060"/>
        <bgColor indexed="64"/>
      </patternFill>
    </fill>
    <fill>
      <patternFill patternType="solid">
        <fgColor theme="2"/>
        <bgColor indexed="64"/>
      </patternFill>
    </fill>
    <fill>
      <patternFill patternType="solid">
        <fgColor theme="0" tint="-0.14996795556505021"/>
        <bgColor indexed="64"/>
      </patternFill>
    </fill>
    <fill>
      <patternFill patternType="solid">
        <fgColor theme="8"/>
      </patternFill>
    </fill>
    <fill>
      <patternFill patternType="solid">
        <fgColor theme="0" tint="-0.249977111117893"/>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99FF99"/>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EFFFEF"/>
        <bgColor indexed="64"/>
      </patternFill>
    </fill>
    <fill>
      <patternFill patternType="solid">
        <fgColor theme="9" tint="0.39994506668294322"/>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9" tint="-0.24994659260841701"/>
        <bgColor indexed="64"/>
      </patternFill>
    </fill>
    <fill>
      <patternFill patternType="solid">
        <fgColor rgb="FF00B050"/>
        <bgColor indexed="64"/>
      </patternFill>
    </fill>
    <fill>
      <patternFill patternType="solid">
        <fgColor rgb="FF7030A0"/>
        <bgColor indexed="64"/>
      </patternFill>
    </fill>
    <fill>
      <patternFill patternType="solid">
        <fgColor theme="5" tint="0.59999389629810485"/>
        <bgColor indexed="64"/>
      </patternFill>
    </fill>
    <fill>
      <patternFill patternType="solid">
        <fgColor theme="1"/>
        <bgColor indexed="64"/>
      </patternFill>
    </fill>
    <fill>
      <patternFill patternType="solid">
        <fgColor theme="3"/>
        <bgColor indexed="64"/>
      </patternFill>
    </fill>
    <fill>
      <patternFill patternType="solid">
        <fgColor rgb="FF00FF00"/>
        <bgColor indexed="64"/>
      </patternFill>
    </fill>
    <fill>
      <patternFill patternType="solid">
        <fgColor rgb="FF000099"/>
        <bgColor indexed="64"/>
      </patternFill>
    </fill>
    <fill>
      <patternFill patternType="solid">
        <fgColor rgb="FF002060"/>
        <bgColor rgb="FF000000"/>
      </patternFill>
    </fill>
  </fills>
  <borders count="2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auto="1"/>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style="thin">
        <color indexed="64"/>
      </bottom>
      <diagonal/>
    </border>
    <border>
      <left/>
      <right/>
      <top style="thin">
        <color indexed="64"/>
      </top>
      <bottom style="medium">
        <color auto="1"/>
      </bottom>
      <diagonal/>
    </border>
    <border>
      <left/>
      <right style="medium">
        <color auto="1"/>
      </right>
      <top style="thin">
        <color indexed="64"/>
      </top>
      <bottom style="medium">
        <color auto="1"/>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theme="0" tint="-4.9989318521683403E-2"/>
      </left>
      <right style="thin">
        <color theme="0" tint="-4.9989318521683403E-2"/>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23"/>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bottom/>
      <diagonal/>
    </border>
    <border>
      <left style="thin">
        <color indexed="64"/>
      </left>
      <right style="dotted">
        <color indexed="64"/>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style="thin">
        <color indexed="64"/>
      </left>
      <right style="dotted">
        <color indexed="64"/>
      </right>
      <top/>
      <bottom style="thin">
        <color indexed="64"/>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style="thin">
        <color indexed="64"/>
      </right>
      <top/>
      <bottom style="medium">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indexed="64"/>
      </left>
      <right style="medium">
        <color indexed="64"/>
      </right>
      <top/>
      <bottom style="thin">
        <color indexed="64"/>
      </bottom>
      <diagonal/>
    </border>
    <border>
      <left/>
      <right style="thin">
        <color indexed="64"/>
      </right>
      <top style="medium">
        <color theme="1"/>
      </top>
      <bottom/>
      <diagonal/>
    </border>
    <border>
      <left style="thin">
        <color indexed="64"/>
      </left>
      <right/>
      <top style="medium">
        <color theme="1"/>
      </top>
      <bottom/>
      <diagonal/>
    </border>
    <border>
      <left style="medium">
        <color theme="1"/>
      </left>
      <right/>
      <top style="medium">
        <color theme="1"/>
      </top>
      <bottom style="thin">
        <color theme="1"/>
      </bottom>
      <diagonal/>
    </border>
    <border>
      <left/>
      <right/>
      <top style="medium">
        <color theme="1"/>
      </top>
      <bottom style="thin">
        <color theme="1"/>
      </bottom>
      <diagonal/>
    </border>
    <border>
      <left/>
      <right style="medium">
        <color theme="1"/>
      </right>
      <top style="medium">
        <color theme="1"/>
      </top>
      <bottom style="thin">
        <color theme="1"/>
      </bottom>
      <diagonal/>
    </border>
    <border>
      <left style="medium">
        <color theme="1"/>
      </left>
      <right/>
      <top style="thin">
        <color theme="1"/>
      </top>
      <bottom style="thin">
        <color theme="1"/>
      </bottom>
      <diagonal/>
    </border>
    <border>
      <left/>
      <right/>
      <top style="thin">
        <color theme="1"/>
      </top>
      <bottom style="thin">
        <color theme="1"/>
      </bottom>
      <diagonal/>
    </border>
    <border>
      <left/>
      <right style="medium">
        <color theme="1"/>
      </right>
      <top style="thin">
        <color theme="1"/>
      </top>
      <bottom style="thin">
        <color theme="1"/>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medium">
        <color theme="1"/>
      </right>
      <top style="thin">
        <color theme="1"/>
      </top>
      <bottom style="medium">
        <color theme="1"/>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thin">
        <color indexed="64"/>
      </top>
      <bottom/>
      <diagonal/>
    </border>
    <border>
      <left style="medium">
        <color theme="1"/>
      </left>
      <right/>
      <top/>
      <bottom style="thin">
        <color indexed="64"/>
      </bottom>
      <diagonal/>
    </border>
    <border>
      <left/>
      <right style="medium">
        <color theme="1"/>
      </right>
      <top/>
      <bottom style="thin">
        <color indexed="64"/>
      </bottom>
      <diagonal/>
    </border>
    <border>
      <left/>
      <right style="medium">
        <color theme="1"/>
      </right>
      <top style="thin">
        <color indexed="64"/>
      </top>
      <bottom style="thin">
        <color indexed="64"/>
      </bottom>
      <diagonal/>
    </border>
    <border>
      <left/>
      <right style="medium">
        <color theme="1"/>
      </right>
      <top style="thin">
        <color indexed="64"/>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right style="medium">
        <color theme="1"/>
      </right>
      <top style="medium">
        <color indexed="64"/>
      </top>
      <bottom style="medium">
        <color indexed="64"/>
      </bottom>
      <diagonal/>
    </border>
    <border>
      <left style="medium">
        <color theme="1"/>
      </left>
      <right/>
      <top/>
      <bottom/>
      <diagonal/>
    </border>
    <border>
      <left style="medium">
        <color theme="1"/>
      </left>
      <right/>
      <top style="thin">
        <color indexed="64"/>
      </top>
      <bottom style="thin">
        <color indexed="64"/>
      </bottom>
      <diagonal/>
    </border>
    <border>
      <left/>
      <right style="medium">
        <color theme="1"/>
      </right>
      <top/>
      <bottom/>
      <diagonal/>
    </border>
    <border>
      <left style="medium">
        <color theme="1"/>
      </left>
      <right/>
      <top style="thin">
        <color indexed="64"/>
      </top>
      <bottom style="medium">
        <color indexed="64"/>
      </bottom>
      <diagonal/>
    </border>
    <border>
      <left style="medium">
        <color theme="1"/>
      </left>
      <right style="thin">
        <color indexed="64"/>
      </right>
      <top/>
      <bottom/>
      <diagonal/>
    </border>
    <border>
      <left style="medium">
        <color theme="1"/>
      </left>
      <right style="thin">
        <color indexed="64"/>
      </right>
      <top/>
      <bottom style="thin">
        <color indexed="64"/>
      </bottom>
      <diagonal/>
    </border>
    <border>
      <left style="medium">
        <color theme="1"/>
      </left>
      <right style="thin">
        <color indexed="64"/>
      </right>
      <top style="thin">
        <color indexed="64"/>
      </top>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indexed="64"/>
      </bottom>
      <diagonal/>
    </border>
    <border>
      <left/>
      <right style="medium">
        <color theme="1"/>
      </right>
      <top style="thin">
        <color indexed="64"/>
      </top>
      <bottom style="medium">
        <color auto="1"/>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thin">
        <color indexed="64"/>
      </left>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style="medium">
        <color indexed="64"/>
      </right>
      <top/>
      <bottom/>
      <diagonal/>
    </border>
    <border>
      <left style="thin">
        <color indexed="64"/>
      </left>
      <right style="medium">
        <color theme="1"/>
      </right>
      <top style="thin">
        <color indexed="64"/>
      </top>
      <bottom style="thin">
        <color indexed="64"/>
      </bottom>
      <diagonal/>
    </border>
    <border>
      <left style="medium">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theme="1"/>
      </left>
      <right style="thin">
        <color theme="0" tint="-4.9989318521683403E-2"/>
      </right>
      <top/>
      <bottom/>
      <diagonal/>
    </border>
    <border>
      <left style="thin">
        <color theme="0" tint="-4.9989318521683403E-2"/>
      </left>
      <right style="thin">
        <color theme="1"/>
      </right>
      <top/>
      <bottom/>
      <diagonal/>
    </border>
    <border>
      <left style="thin">
        <color theme="1"/>
      </left>
      <right style="thin">
        <color theme="0" tint="-4.9989318521683403E-2"/>
      </right>
      <top/>
      <bottom style="thin">
        <color theme="0" tint="-4.9989318521683403E-2"/>
      </bottom>
      <diagonal/>
    </border>
    <border>
      <left style="thin">
        <color theme="0" tint="-4.9989318521683403E-2"/>
      </left>
      <right style="thin">
        <color theme="1"/>
      </right>
      <top/>
      <bottom style="thin">
        <color theme="0" tint="-4.9989318521683403E-2"/>
      </bottom>
      <diagonal/>
    </border>
    <border>
      <left style="thin">
        <color theme="1"/>
      </left>
      <right style="thin">
        <color indexed="64"/>
      </right>
      <top style="thin">
        <color theme="0" tint="-4.9989318521683403E-2"/>
      </top>
      <bottom style="thin">
        <color indexed="64"/>
      </bottom>
      <diagonal/>
    </border>
    <border>
      <left style="hair">
        <color indexed="64"/>
      </left>
      <right style="thin">
        <color theme="1"/>
      </right>
      <top/>
      <bottom style="hair">
        <color indexed="64"/>
      </bottom>
      <diagonal/>
    </border>
    <border>
      <left style="thin">
        <color theme="1"/>
      </left>
      <right/>
      <top/>
      <bottom style="hair">
        <color indexed="64"/>
      </bottom>
      <diagonal/>
    </border>
    <border>
      <left style="thin">
        <color theme="1"/>
      </left>
      <right/>
      <top style="hair">
        <color indexed="64"/>
      </top>
      <bottom style="hair">
        <color indexed="64"/>
      </bottom>
      <diagonal/>
    </border>
    <border>
      <left style="hair">
        <color indexed="64"/>
      </left>
      <right style="thin">
        <color theme="1"/>
      </right>
      <top style="hair">
        <color indexed="64"/>
      </top>
      <bottom style="hair">
        <color indexed="64"/>
      </bottom>
      <diagonal/>
    </border>
    <border>
      <left style="thin">
        <color theme="1"/>
      </left>
      <right/>
      <top style="hair">
        <color indexed="64"/>
      </top>
      <bottom/>
      <diagonal/>
    </border>
    <border>
      <left style="hair">
        <color indexed="64"/>
      </left>
      <right style="thin">
        <color theme="1"/>
      </right>
      <top style="hair">
        <color indexed="64"/>
      </top>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theme="1"/>
      </left>
      <right style="thin">
        <color indexed="64"/>
      </right>
      <top style="thin">
        <color indexed="64"/>
      </top>
      <bottom style="hair">
        <color indexed="64"/>
      </bottom>
      <diagonal/>
    </border>
    <border>
      <left style="thin">
        <color theme="1"/>
      </left>
      <right style="thin">
        <color indexed="64"/>
      </right>
      <top style="hair">
        <color indexed="64"/>
      </top>
      <bottom style="hair">
        <color indexed="64"/>
      </bottom>
      <diagonal/>
    </border>
    <border>
      <left style="thin">
        <color theme="1"/>
      </left>
      <right style="thin">
        <color indexed="64"/>
      </right>
      <top style="hair">
        <color indexed="64"/>
      </top>
      <bottom style="thin">
        <color theme="1"/>
      </bottom>
      <diagonal/>
    </border>
    <border>
      <left style="thin">
        <color indexed="64"/>
      </left>
      <right style="thin">
        <color indexed="64"/>
      </right>
      <top style="hair">
        <color indexed="64"/>
      </top>
      <bottom style="thin">
        <color theme="1"/>
      </bottom>
      <diagonal/>
    </border>
    <border>
      <left style="thin">
        <color indexed="64"/>
      </left>
      <right style="hair">
        <color indexed="64"/>
      </right>
      <top style="hair">
        <color indexed="64"/>
      </top>
      <bottom style="thin">
        <color theme="1"/>
      </bottom>
      <diagonal/>
    </border>
    <border>
      <left style="hair">
        <color indexed="64"/>
      </left>
      <right style="hair">
        <color indexed="64"/>
      </right>
      <top style="hair">
        <color indexed="64"/>
      </top>
      <bottom style="thin">
        <color theme="1"/>
      </bottom>
      <diagonal/>
    </border>
    <border>
      <left style="hair">
        <color indexed="64"/>
      </left>
      <right/>
      <top style="hair">
        <color indexed="64"/>
      </top>
      <bottom style="thin">
        <color theme="1"/>
      </bottom>
      <diagonal/>
    </border>
    <border>
      <left style="thin">
        <color indexed="64"/>
      </left>
      <right/>
      <top style="hair">
        <color indexed="64"/>
      </top>
      <bottom style="thin">
        <color theme="1"/>
      </bottom>
      <diagonal/>
    </border>
    <border>
      <left style="hair">
        <color indexed="64"/>
      </left>
      <right style="thin">
        <color theme="1"/>
      </right>
      <top style="hair">
        <color indexed="64"/>
      </top>
      <bottom style="thin">
        <color theme="1"/>
      </bottom>
      <diagonal/>
    </border>
    <border>
      <left/>
      <right style="medium">
        <color indexed="23"/>
      </right>
      <top/>
      <bottom/>
      <diagonal/>
    </border>
    <border>
      <left/>
      <right style="medium">
        <color indexed="23"/>
      </right>
      <top style="thin">
        <color indexed="64"/>
      </top>
      <bottom style="thin">
        <color indexed="64"/>
      </bottom>
      <diagonal/>
    </border>
    <border>
      <left style="medium">
        <color indexed="23"/>
      </left>
      <right/>
      <top/>
      <bottom style="thin">
        <color indexed="64"/>
      </bottom>
      <diagonal/>
    </border>
    <border>
      <left style="thin">
        <color indexed="64"/>
      </left>
      <right style="medium">
        <color indexed="23"/>
      </right>
      <top style="thin">
        <color indexed="64"/>
      </top>
      <bottom style="thin">
        <color indexed="64"/>
      </bottom>
      <diagonal/>
    </border>
    <border>
      <left/>
      <right style="medium">
        <color indexed="23"/>
      </right>
      <top style="thin">
        <color auto="1"/>
      </top>
      <bottom/>
      <diagonal/>
    </border>
    <border>
      <left style="medium">
        <color indexed="23"/>
      </left>
      <right style="thin">
        <color indexed="64"/>
      </right>
      <top style="thin">
        <color indexed="64"/>
      </top>
      <bottom/>
      <diagonal/>
    </border>
    <border>
      <left style="thin">
        <color indexed="64"/>
      </left>
      <right style="medium">
        <color indexed="23"/>
      </right>
      <top style="thin">
        <color indexed="64"/>
      </top>
      <bottom/>
      <diagonal/>
    </border>
    <border>
      <left style="medium">
        <color indexed="23"/>
      </left>
      <right style="thin">
        <color indexed="64"/>
      </right>
      <top/>
      <bottom/>
      <diagonal/>
    </border>
    <border>
      <left style="thin">
        <color indexed="64"/>
      </left>
      <right style="medium">
        <color indexed="23"/>
      </right>
      <top/>
      <bottom/>
      <diagonal/>
    </border>
    <border>
      <left style="medium">
        <color indexed="23"/>
      </left>
      <right style="thin">
        <color indexed="64"/>
      </right>
      <top/>
      <bottom style="medium">
        <color indexed="64"/>
      </bottom>
      <diagonal/>
    </border>
    <border>
      <left style="medium">
        <color indexed="23"/>
      </left>
      <right style="thin">
        <color indexed="64"/>
      </right>
      <top/>
      <bottom style="thin">
        <color indexed="64"/>
      </bottom>
      <diagonal/>
    </border>
    <border>
      <left style="thin">
        <color indexed="64"/>
      </left>
      <right style="medium">
        <color indexed="23"/>
      </right>
      <top/>
      <bottom style="thin">
        <color indexed="64"/>
      </bottom>
      <diagonal/>
    </border>
    <border>
      <left style="medium">
        <color indexed="23"/>
      </left>
      <right/>
      <top style="thin">
        <color indexed="64"/>
      </top>
      <bottom/>
      <diagonal/>
    </border>
    <border>
      <left style="thin">
        <color indexed="64"/>
      </left>
      <right style="medium">
        <color indexed="64"/>
      </right>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64"/>
      </right>
      <top style="medium">
        <color auto="1"/>
      </top>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theme="0"/>
      </left>
      <right style="thin">
        <color theme="0"/>
      </right>
      <top style="thin">
        <color theme="0"/>
      </top>
      <bottom/>
      <diagonal/>
    </border>
    <border>
      <left style="thin">
        <color indexed="64"/>
      </left>
      <right style="thin">
        <color theme="0"/>
      </right>
      <top style="thin">
        <color theme="0"/>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theme="1"/>
      </right>
      <top style="medium">
        <color indexed="64"/>
      </top>
      <bottom/>
      <diagonal/>
    </border>
    <border>
      <left/>
      <right style="thin">
        <color theme="1"/>
      </right>
      <top style="medium">
        <color indexed="64"/>
      </top>
      <bottom/>
      <diagonal/>
    </border>
    <border>
      <left style="medium">
        <color auto="1"/>
      </left>
      <right/>
      <top style="medium">
        <color auto="1"/>
      </top>
      <bottom/>
      <diagonal/>
    </border>
    <border>
      <left/>
      <right style="medium">
        <color auto="1"/>
      </right>
      <top style="medium">
        <color auto="1"/>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thin">
        <color indexed="64"/>
      </left>
      <right style="medium">
        <color rgb="FF000000"/>
      </right>
      <top style="thin">
        <color theme="0"/>
      </top>
      <bottom style="thin">
        <color theme="0"/>
      </bottom>
      <diagonal/>
    </border>
    <border>
      <left style="medium">
        <color rgb="FF000000"/>
      </left>
      <right style="thin">
        <color indexed="64"/>
      </right>
      <top style="thin">
        <color theme="0"/>
      </top>
      <bottom/>
      <diagonal/>
    </border>
    <border>
      <left style="thin">
        <color theme="0"/>
      </left>
      <right style="medium">
        <color rgb="FF000000"/>
      </right>
      <top style="thin">
        <color theme="0"/>
      </top>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style="thin">
        <color theme="0"/>
      </right>
      <top/>
      <bottom style="thin">
        <color theme="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indexed="64"/>
      </left>
      <right/>
      <top style="medium">
        <color indexed="64"/>
      </top>
      <bottom style="thin">
        <color indexed="64"/>
      </bottom>
      <diagonal/>
    </border>
    <border>
      <left/>
      <right style="medium">
        <color auto="1"/>
      </right>
      <top style="medium">
        <color indexed="64"/>
      </top>
      <bottom style="thin">
        <color indexed="64"/>
      </bottom>
      <diagonal/>
    </border>
    <border>
      <left style="medium">
        <color auto="1"/>
      </left>
      <right/>
      <top style="medium">
        <color indexed="23"/>
      </top>
      <bottom/>
      <diagonal/>
    </border>
    <border>
      <left/>
      <right style="medium">
        <color auto="1"/>
      </right>
      <top style="medium">
        <color indexed="23"/>
      </top>
      <bottom/>
      <diagonal/>
    </border>
    <border>
      <left/>
      <right style="thin">
        <color indexed="64"/>
      </right>
      <top style="medium">
        <color auto="1"/>
      </top>
      <bottom style="thin">
        <color indexed="64"/>
      </bottom>
      <diagonal/>
    </border>
    <border>
      <left style="thin">
        <color indexed="64"/>
      </left>
      <right style="thin">
        <color indexed="64"/>
      </right>
      <top style="medium">
        <color auto="1"/>
      </top>
      <bottom style="thin">
        <color indexed="64"/>
      </bottom>
      <diagonal/>
    </border>
    <border>
      <left style="thin">
        <color indexed="64"/>
      </left>
      <right style="medium">
        <color auto="1"/>
      </right>
      <top style="medium">
        <color auto="1"/>
      </top>
      <bottom style="thin">
        <color indexed="64"/>
      </bottom>
      <diagonal/>
    </border>
    <border>
      <left style="medium">
        <color indexed="64"/>
      </left>
      <right style="thin">
        <color indexed="64"/>
      </right>
      <top style="medium">
        <color auto="1"/>
      </top>
      <bottom style="thin">
        <color indexed="64"/>
      </bottom>
      <diagonal/>
    </border>
    <border>
      <left style="thin">
        <color indexed="64"/>
      </left>
      <right/>
      <top style="medium">
        <color indexed="64"/>
      </top>
      <bottom style="thin">
        <color indexed="64"/>
      </bottom>
      <diagonal/>
    </border>
    <border>
      <left style="medium">
        <color indexed="23"/>
      </left>
      <right/>
      <top style="medium">
        <color indexed="23"/>
      </top>
      <bottom/>
      <diagonal/>
    </border>
    <border>
      <left/>
      <right style="medium">
        <color indexed="23"/>
      </right>
      <top style="medium">
        <color indexed="23"/>
      </top>
      <bottom/>
      <diagonal/>
    </border>
    <border>
      <left/>
      <right style="thin">
        <color indexed="64"/>
      </right>
      <top style="medium">
        <color indexed="64"/>
      </top>
      <bottom style="medium">
        <color indexed="64"/>
      </bottom>
      <diagonal/>
    </border>
    <border>
      <left/>
      <right style="medium">
        <color theme="1"/>
      </right>
      <top style="medium">
        <color indexed="64"/>
      </top>
      <bottom style="thin">
        <color indexed="64"/>
      </bottom>
      <diagonal/>
    </border>
    <border>
      <left/>
      <right/>
      <top style="medium">
        <color indexed="23"/>
      </top>
      <bottom/>
      <diagonal/>
    </border>
    <border>
      <left style="medium">
        <color auto="1"/>
      </left>
      <right/>
      <top/>
      <bottom style="medium">
        <color auto="1"/>
      </bottom>
      <diagonal/>
    </border>
    <border>
      <left/>
      <right/>
      <top/>
      <bottom style="medium">
        <color indexed="64"/>
      </bottom>
      <diagonal/>
    </border>
    <border>
      <left/>
      <right style="medium">
        <color auto="1"/>
      </right>
      <top/>
      <bottom style="medium">
        <color auto="1"/>
      </bottom>
      <diagonal/>
    </border>
    <border>
      <left style="medium">
        <color indexed="64"/>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auto="1"/>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ashed">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23"/>
      </left>
      <right/>
      <top style="thin">
        <color indexed="64"/>
      </top>
      <bottom style="thin">
        <color indexed="64"/>
      </bottom>
      <diagonal/>
    </border>
    <border>
      <left style="thin">
        <color indexed="64"/>
      </left>
      <right style="medium">
        <color indexed="23"/>
      </right>
      <top/>
      <bottom style="medium">
        <color indexed="64"/>
      </bottom>
      <diagonal/>
    </border>
    <border>
      <left style="medium">
        <color indexed="23"/>
      </left>
      <right style="thin">
        <color indexed="64"/>
      </right>
      <top style="thin">
        <color indexed="64"/>
      </top>
      <bottom style="thin">
        <color indexed="64"/>
      </bottom>
      <diagonal/>
    </border>
    <border>
      <left style="medium">
        <color indexed="23"/>
      </left>
      <right/>
      <top/>
      <bottom style="medium">
        <color indexed="23"/>
      </bottom>
      <diagonal/>
    </border>
    <border>
      <left/>
      <right/>
      <top/>
      <bottom style="medium">
        <color indexed="23"/>
      </bottom>
      <diagonal/>
    </border>
    <border>
      <left style="thin">
        <color auto="1"/>
      </left>
      <right/>
      <top/>
      <bottom style="medium">
        <color indexed="23"/>
      </bottom>
      <diagonal/>
    </border>
    <border>
      <left/>
      <right style="medium">
        <color indexed="23"/>
      </right>
      <top/>
      <bottom style="medium">
        <color indexed="23"/>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medium">
        <color indexed="23"/>
      </right>
      <top/>
      <bottom style="medium">
        <color indexed="64"/>
      </bottom>
      <diagonal/>
    </border>
    <border>
      <left style="thin">
        <color indexed="64"/>
      </left>
      <right style="thin">
        <color indexed="64"/>
      </right>
      <top style="medium">
        <color auto="1"/>
      </top>
      <bottom style="thin">
        <color indexed="64"/>
      </bottom>
      <diagonal/>
    </border>
    <border>
      <left style="thin">
        <color indexed="64"/>
      </left>
      <right style="medium">
        <color auto="1"/>
      </right>
      <top style="medium">
        <color auto="1"/>
      </top>
      <bottom style="thin">
        <color indexed="64"/>
      </bottom>
      <diagonal/>
    </border>
    <border>
      <left style="medium">
        <color auto="1"/>
      </left>
      <right/>
      <top style="thin">
        <color indexed="64"/>
      </top>
      <bottom style="thin">
        <color indexed="64"/>
      </bottom>
      <diagonal/>
    </border>
    <border>
      <left/>
      <right style="medium">
        <color auto="1"/>
      </right>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auto="1"/>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medium">
        <color theme="1"/>
      </right>
      <top/>
      <bottom style="medium">
        <color auto="1"/>
      </bottom>
      <diagonal/>
    </border>
    <border>
      <left style="medium">
        <color theme="1"/>
      </left>
      <right/>
      <top style="medium">
        <color indexed="64"/>
      </top>
      <bottom/>
      <diagonal/>
    </border>
    <border>
      <left style="thin">
        <color indexed="64"/>
      </left>
      <right style="medium">
        <color theme="1"/>
      </right>
      <top style="medium">
        <color indexed="64"/>
      </top>
      <bottom style="thin">
        <color indexed="64"/>
      </bottom>
      <diagonal/>
    </border>
    <border>
      <left style="medium">
        <color theme="1"/>
      </left>
      <right/>
      <top style="medium">
        <color indexed="64"/>
      </top>
      <bottom style="thin">
        <color indexed="64"/>
      </bottom>
      <diagonal/>
    </border>
    <border>
      <left style="medium">
        <color theme="1"/>
      </left>
      <right style="thin">
        <color indexed="64"/>
      </right>
      <top style="medium">
        <color indexed="64"/>
      </top>
      <bottom style="thin">
        <color indexed="64"/>
      </bottom>
      <diagonal/>
    </border>
    <border>
      <left/>
      <right style="thin">
        <color theme="1"/>
      </right>
      <top/>
      <bottom style="medium">
        <color indexed="64"/>
      </bottom>
      <diagonal/>
    </border>
  </borders>
  <cellStyleXfs count="13">
    <xf numFmtId="0" fontId="0" fillId="0" borderId="0"/>
    <xf numFmtId="0" fontId="1" fillId="0" borderId="0"/>
    <xf numFmtId="0" fontId="9" fillId="0" borderId="0" applyNumberFormat="0" applyFill="0" applyBorder="0" applyAlignment="0" applyProtection="0">
      <alignment vertical="top"/>
      <protection locked="0"/>
    </xf>
    <xf numFmtId="0" fontId="12" fillId="0" borderId="0"/>
    <xf numFmtId="0" fontId="14" fillId="0" borderId="0" applyNumberFormat="0" applyFill="0" applyBorder="0" applyAlignment="0" applyProtection="0">
      <alignment vertical="top"/>
      <protection locked="0"/>
    </xf>
    <xf numFmtId="0" fontId="1" fillId="2" borderId="0" applyNumberFormat="0" applyBorder="0" applyAlignment="0" applyProtection="0"/>
    <xf numFmtId="0" fontId="4" fillId="15" borderId="0" applyNumberFormat="0" applyBorder="0" applyAlignment="0" applyProtection="0"/>
    <xf numFmtId="0" fontId="84" fillId="0" borderId="0"/>
    <xf numFmtId="0" fontId="120" fillId="0" borderId="0"/>
    <xf numFmtId="43" fontId="120"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66" fillId="0" borderId="0" applyNumberFormat="0" applyFill="0" applyBorder="0" applyAlignment="0" applyProtection="0"/>
  </cellStyleXfs>
  <cellXfs count="2741">
    <xf numFmtId="0" fontId="0" fillId="0" borderId="0" xfId="0"/>
    <xf numFmtId="0" fontId="6" fillId="0" borderId="0" xfId="1" applyFont="1"/>
    <xf numFmtId="0" fontId="1" fillId="0" borderId="0" xfId="1"/>
    <xf numFmtId="0" fontId="12" fillId="0" borderId="0" xfId="3"/>
    <xf numFmtId="0" fontId="16" fillId="0" borderId="2" xfId="1" applyFont="1" applyBorder="1" applyAlignment="1">
      <alignment horizontal="center" vertical="center" wrapText="1"/>
    </xf>
    <xf numFmtId="0" fontId="16" fillId="0" borderId="1" xfId="1" applyFont="1" applyBorder="1" applyAlignment="1">
      <alignment horizontal="center" vertical="center" wrapText="1"/>
    </xf>
    <xf numFmtId="0" fontId="17" fillId="0" borderId="4" xfId="0" applyFont="1" applyBorder="1" applyAlignment="1">
      <alignment horizontal="left" vertical="center"/>
    </xf>
    <xf numFmtId="0" fontId="18" fillId="0" borderId="4" xfId="0" applyFont="1" applyBorder="1" applyAlignment="1">
      <alignment horizontal="left" vertical="center"/>
    </xf>
    <xf numFmtId="0" fontId="19" fillId="0" borderId="1" xfId="1" applyFont="1" applyBorder="1" applyAlignment="1">
      <alignment horizontal="center" vertical="center" wrapText="1"/>
    </xf>
    <xf numFmtId="0" fontId="19" fillId="0" borderId="2" xfId="1" applyFont="1" applyBorder="1" applyAlignment="1">
      <alignment horizontal="center" vertical="center" wrapText="1"/>
    </xf>
    <xf numFmtId="0" fontId="5" fillId="3" borderId="0" xfId="1" applyFont="1" applyFill="1" applyAlignment="1">
      <alignment horizontal="center" vertical="center"/>
    </xf>
    <xf numFmtId="49" fontId="10" fillId="5" borderId="0" xfId="1" applyNumberFormat="1" applyFont="1" applyFill="1" applyAlignment="1">
      <alignment horizontal="left"/>
    </xf>
    <xf numFmtId="0" fontId="8" fillId="4" borderId="2" xfId="1" applyFont="1" applyFill="1" applyBorder="1" applyAlignment="1">
      <alignment horizontal="center" vertical="center" wrapText="1"/>
    </xf>
    <xf numFmtId="49" fontId="7" fillId="10" borderId="0" xfId="1" applyNumberFormat="1" applyFont="1" applyFill="1" applyAlignment="1">
      <alignment horizontal="center"/>
    </xf>
    <xf numFmtId="0" fontId="7" fillId="10" borderId="0" xfId="1" applyFont="1" applyFill="1"/>
    <xf numFmtId="0" fontId="7" fillId="10" borderId="0" xfId="1" applyFont="1" applyFill="1" applyAlignment="1">
      <alignment horizontal="center" vertical="center" wrapText="1"/>
    </xf>
    <xf numFmtId="0" fontId="1" fillId="10" borderId="0" xfId="1" applyFill="1"/>
    <xf numFmtId="0" fontId="6" fillId="10" borderId="0" xfId="1" applyFont="1" applyFill="1"/>
    <xf numFmtId="0" fontId="5" fillId="10" borderId="0" xfId="1" applyFont="1" applyFill="1" applyAlignment="1">
      <alignment horizontal="center" vertical="center"/>
    </xf>
    <xf numFmtId="0" fontId="2" fillId="10" borderId="0" xfId="1" applyFont="1" applyFill="1"/>
    <xf numFmtId="0" fontId="21" fillId="10" borderId="0" xfId="4" applyFont="1" applyFill="1" applyBorder="1" applyAlignment="1" applyProtection="1"/>
    <xf numFmtId="0" fontId="17" fillId="3" borderId="0" xfId="0" applyFont="1" applyFill="1" applyAlignment="1">
      <alignment horizontal="left"/>
    </xf>
    <xf numFmtId="0" fontId="1" fillId="3" borderId="0" xfId="1" applyFill="1"/>
    <xf numFmtId="0" fontId="7" fillId="5" borderId="0" xfId="1" applyFont="1" applyFill="1" applyAlignment="1">
      <alignment horizontal="center" vertical="center" wrapText="1"/>
    </xf>
    <xf numFmtId="0" fontId="18" fillId="9" borderId="4" xfId="1" applyFont="1" applyFill="1" applyBorder="1" applyAlignment="1">
      <alignment horizontal="center" vertical="center"/>
    </xf>
    <xf numFmtId="0" fontId="18" fillId="9" borderId="12" xfId="1" applyFont="1" applyFill="1" applyBorder="1" applyAlignment="1">
      <alignment horizontal="center" vertical="center"/>
    </xf>
    <xf numFmtId="0" fontId="10" fillId="6" borderId="4" xfId="1" applyFont="1" applyFill="1" applyBorder="1" applyAlignment="1">
      <alignment horizontal="center" vertical="center"/>
    </xf>
    <xf numFmtId="0" fontId="10" fillId="6" borderId="12" xfId="1" applyFont="1" applyFill="1" applyBorder="1" applyAlignment="1">
      <alignment horizontal="center" vertical="center"/>
    </xf>
    <xf numFmtId="0" fontId="10" fillId="9" borderId="4" xfId="1" applyFont="1" applyFill="1" applyBorder="1" applyAlignment="1">
      <alignment horizontal="left" vertical="center"/>
    </xf>
    <xf numFmtId="0" fontId="10" fillId="9" borderId="12" xfId="1" applyFont="1" applyFill="1" applyBorder="1" applyAlignment="1">
      <alignment horizontal="left" vertical="center"/>
    </xf>
    <xf numFmtId="0" fontId="38" fillId="0" borderId="2" xfId="1" applyFont="1" applyBorder="1" applyAlignment="1">
      <alignment horizontal="center" vertical="center" wrapText="1"/>
    </xf>
    <xf numFmtId="0" fontId="40" fillId="0" borderId="0" xfId="1" applyFont="1"/>
    <xf numFmtId="0" fontId="41" fillId="0" borderId="0" xfId="1" applyFont="1"/>
    <xf numFmtId="0" fontId="41" fillId="0" borderId="0" xfId="1" applyFont="1" applyAlignment="1">
      <alignment horizontal="right"/>
    </xf>
    <xf numFmtId="0" fontId="35" fillId="0" borderId="0" xfId="1" applyFont="1"/>
    <xf numFmtId="0" fontId="36" fillId="0" borderId="0" xfId="1" applyFont="1"/>
    <xf numFmtId="0" fontId="41" fillId="0" borderId="1" xfId="1" applyFont="1" applyBorder="1"/>
    <xf numFmtId="0" fontId="46" fillId="0" borderId="15" xfId="1" applyFont="1" applyBorder="1" applyAlignment="1">
      <alignment vertical="center" wrapText="1"/>
    </xf>
    <xf numFmtId="0" fontId="47" fillId="0" borderId="15" xfId="1" applyFont="1" applyBorder="1" applyAlignment="1">
      <alignment vertical="center" wrapText="1"/>
    </xf>
    <xf numFmtId="0" fontId="48" fillId="0" borderId="16" xfId="1" applyFont="1" applyBorder="1" applyAlignment="1">
      <alignment vertical="center" wrapText="1"/>
    </xf>
    <xf numFmtId="0" fontId="48" fillId="0" borderId="17" xfId="1" applyFont="1" applyBorder="1" applyAlignment="1">
      <alignment vertical="center" wrapText="1"/>
    </xf>
    <xf numFmtId="0" fontId="48" fillId="0" borderId="18" xfId="1" applyFont="1" applyBorder="1" applyAlignment="1">
      <alignment vertical="center" wrapText="1"/>
    </xf>
    <xf numFmtId="0" fontId="48" fillId="0" borderId="14" xfId="1" applyFont="1" applyBorder="1" applyAlignment="1">
      <alignment vertical="center" wrapText="1"/>
    </xf>
    <xf numFmtId="0" fontId="46" fillId="0" borderId="20" xfId="1" applyFont="1" applyBorder="1" applyAlignment="1">
      <alignment vertical="center" wrapText="1"/>
    </xf>
    <xf numFmtId="0" fontId="47" fillId="0" borderId="20" xfId="1" applyFont="1" applyBorder="1" applyAlignment="1">
      <alignment vertical="center" wrapText="1"/>
    </xf>
    <xf numFmtId="0" fontId="48" fillId="0" borderId="21" xfId="1" applyFont="1" applyBorder="1" applyAlignment="1">
      <alignment vertical="center" wrapText="1"/>
    </xf>
    <xf numFmtId="0" fontId="48" fillId="0" borderId="22" xfId="1" applyFont="1" applyBorder="1" applyAlignment="1">
      <alignment vertical="center" wrapText="1"/>
    </xf>
    <xf numFmtId="0" fontId="48" fillId="0" borderId="23" xfId="1" applyFont="1" applyBorder="1" applyAlignment="1">
      <alignment vertical="center" wrapText="1"/>
    </xf>
    <xf numFmtId="0" fontId="48" fillId="0" borderId="19" xfId="1" applyFont="1" applyBorder="1" applyAlignment="1">
      <alignment vertical="center" wrapText="1"/>
    </xf>
    <xf numFmtId="0" fontId="46" fillId="3" borderId="20" xfId="1" applyFont="1" applyFill="1" applyBorder="1" applyAlignment="1">
      <alignment vertical="center" wrapText="1"/>
    </xf>
    <xf numFmtId="0" fontId="46" fillId="0" borderId="26" xfId="1" applyFont="1" applyBorder="1" applyAlignment="1">
      <alignment vertical="center" wrapText="1"/>
    </xf>
    <xf numFmtId="0" fontId="12" fillId="0" borderId="0" xfId="3" applyAlignment="1">
      <alignment vertical="center"/>
    </xf>
    <xf numFmtId="0" fontId="12" fillId="3" borderId="0" xfId="3" applyFill="1" applyAlignment="1">
      <alignment vertical="center"/>
    </xf>
    <xf numFmtId="0" fontId="12" fillId="3" borderId="0" xfId="3" applyFill="1"/>
    <xf numFmtId="0" fontId="52" fillId="3" borderId="0" xfId="3" applyFont="1" applyFill="1"/>
    <xf numFmtId="0" fontId="22" fillId="3" borderId="0" xfId="3" applyFont="1" applyFill="1"/>
    <xf numFmtId="0" fontId="47" fillId="3" borderId="0" xfId="3" applyFont="1" applyFill="1"/>
    <xf numFmtId="0" fontId="47" fillId="3" borderId="0" xfId="3" applyFont="1" applyFill="1" applyAlignment="1">
      <alignment vertical="center"/>
    </xf>
    <xf numFmtId="0" fontId="47" fillId="3" borderId="0" xfId="3" applyFont="1" applyFill="1" applyAlignment="1">
      <alignment horizontal="center" vertical="center"/>
    </xf>
    <xf numFmtId="0" fontId="47" fillId="3" borderId="0" xfId="3" applyFont="1" applyFill="1" applyAlignment="1">
      <alignment horizontal="left" indent="1"/>
    </xf>
    <xf numFmtId="0" fontId="12" fillId="3" borderId="0" xfId="3" applyFill="1" applyAlignment="1">
      <alignment horizontal="left" indent="1"/>
    </xf>
    <xf numFmtId="0" fontId="47" fillId="3" borderId="0" xfId="3" applyFont="1" applyFill="1" applyAlignment="1">
      <alignment horizontal="center"/>
    </xf>
    <xf numFmtId="0" fontId="12" fillId="3" borderId="0" xfId="3" applyFill="1" applyAlignment="1">
      <alignment horizontal="center"/>
    </xf>
    <xf numFmtId="0" fontId="53" fillId="3" borderId="0" xfId="3" applyFont="1" applyFill="1" applyAlignment="1">
      <alignment horizontal="center"/>
    </xf>
    <xf numFmtId="0" fontId="53" fillId="3" borderId="0" xfId="3" applyFont="1" applyFill="1"/>
    <xf numFmtId="0" fontId="54" fillId="3" borderId="0" xfId="3" applyFont="1" applyFill="1"/>
    <xf numFmtId="0" fontId="55" fillId="3" borderId="0" xfId="3" applyFont="1" applyFill="1" applyAlignment="1">
      <alignment horizontal="left"/>
    </xf>
    <xf numFmtId="0" fontId="47" fillId="3" borderId="0" xfId="3" applyFont="1" applyFill="1" applyAlignment="1">
      <alignment horizontal="left"/>
    </xf>
    <xf numFmtId="0" fontId="56" fillId="3" borderId="0" xfId="3" applyFont="1" applyFill="1" applyAlignment="1">
      <alignment vertical="center"/>
    </xf>
    <xf numFmtId="0" fontId="57" fillId="3" borderId="0" xfId="2" applyNumberFormat="1" applyFont="1" applyFill="1" applyBorder="1" applyAlignment="1" applyProtection="1">
      <alignment horizontal="left" wrapText="1"/>
    </xf>
    <xf numFmtId="0" fontId="9" fillId="3" borderId="0" xfId="2" applyNumberFormat="1" applyFill="1" applyBorder="1" applyAlignment="1" applyProtection="1"/>
    <xf numFmtId="0" fontId="57" fillId="3" borderId="0" xfId="2" applyNumberFormat="1" applyFont="1" applyFill="1" applyBorder="1" applyAlignment="1" applyProtection="1">
      <alignment wrapText="1"/>
    </xf>
    <xf numFmtId="0" fontId="47" fillId="0" borderId="0" xfId="3" applyFont="1" applyAlignment="1">
      <alignment vertical="top"/>
    </xf>
    <xf numFmtId="0" fontId="47" fillId="3" borderId="0" xfId="3" applyFont="1" applyFill="1" applyAlignment="1">
      <alignment vertical="top"/>
    </xf>
    <xf numFmtId="0" fontId="12" fillId="0" borderId="0" xfId="3" applyAlignment="1">
      <alignment vertical="top"/>
    </xf>
    <xf numFmtId="0" fontId="12" fillId="3" borderId="0" xfId="3" applyFill="1" applyAlignment="1">
      <alignment vertical="top"/>
    </xf>
    <xf numFmtId="0" fontId="54" fillId="3" borderId="0" xfId="3" applyFont="1" applyFill="1" applyAlignment="1">
      <alignment horizontal="center" vertical="top"/>
    </xf>
    <xf numFmtId="0" fontId="47" fillId="3" borderId="0" xfId="3" applyFont="1" applyFill="1" applyProtection="1">
      <protection hidden="1"/>
    </xf>
    <xf numFmtId="0" fontId="13" fillId="3" borderId="0" xfId="3" applyFont="1" applyFill="1" applyAlignment="1">
      <alignment vertical="center"/>
    </xf>
    <xf numFmtId="0" fontId="22" fillId="3" borderId="0" xfId="3" applyFont="1" applyFill="1" applyAlignment="1">
      <alignment vertical="center"/>
    </xf>
    <xf numFmtId="0" fontId="12" fillId="3" borderId="31" xfId="3" applyFill="1" applyBorder="1" applyAlignment="1">
      <alignment vertical="center"/>
    </xf>
    <xf numFmtId="0" fontId="47" fillId="3" borderId="0" xfId="3" applyFont="1" applyFill="1" applyAlignment="1" applyProtection="1">
      <alignment horizontal="center" vertical="center"/>
      <protection locked="0"/>
    </xf>
    <xf numFmtId="0" fontId="47" fillId="3" borderId="4" xfId="3" applyFont="1" applyFill="1" applyBorder="1" applyAlignment="1">
      <alignment horizontal="center"/>
    </xf>
    <xf numFmtId="0" fontId="0" fillId="0" borderId="0" xfId="0" applyAlignment="1">
      <alignment vertical="center"/>
    </xf>
    <xf numFmtId="0" fontId="47" fillId="3" borderId="0" xfId="3" applyFont="1" applyFill="1" applyAlignment="1">
      <alignment horizontal="right"/>
    </xf>
    <xf numFmtId="0" fontId="13" fillId="3" borderId="0" xfId="3" applyFont="1" applyFill="1"/>
    <xf numFmtId="0" fontId="46" fillId="0" borderId="2" xfId="1" applyFont="1" applyBorder="1" applyAlignment="1">
      <alignment vertical="center" wrapText="1"/>
    </xf>
    <xf numFmtId="0" fontId="47" fillId="0" borderId="2" xfId="1" applyFont="1" applyBorder="1" applyAlignment="1">
      <alignment vertical="center" wrapText="1"/>
    </xf>
    <xf numFmtId="0" fontId="48" fillId="14" borderId="27" xfId="1" applyFont="1" applyFill="1" applyBorder="1" applyAlignment="1">
      <alignment vertical="center" wrapText="1"/>
    </xf>
    <xf numFmtId="0" fontId="48" fillId="14" borderId="28" xfId="1" applyFont="1" applyFill="1" applyBorder="1" applyAlignment="1">
      <alignment vertical="center" wrapText="1"/>
    </xf>
    <xf numFmtId="0" fontId="48" fillId="14" borderId="29" xfId="1" applyFont="1" applyFill="1" applyBorder="1" applyAlignment="1">
      <alignment vertical="center" wrapText="1"/>
    </xf>
    <xf numFmtId="0" fontId="48" fillId="14" borderId="25" xfId="1" applyFont="1" applyFill="1" applyBorder="1" applyAlignment="1">
      <alignment vertical="center" wrapText="1"/>
    </xf>
    <xf numFmtId="0" fontId="65" fillId="14" borderId="26" xfId="1" applyFont="1" applyFill="1" applyBorder="1" applyAlignment="1">
      <alignment vertical="center" wrapText="1"/>
    </xf>
    <xf numFmtId="0" fontId="12" fillId="16" borderId="0" xfId="3" applyFill="1" applyAlignment="1">
      <alignment vertical="center"/>
    </xf>
    <xf numFmtId="0" fontId="12" fillId="16" borderId="0" xfId="3" applyFill="1"/>
    <xf numFmtId="0" fontId="12" fillId="16" borderId="0" xfId="3" applyFill="1" applyAlignment="1">
      <alignment vertical="top"/>
    </xf>
    <xf numFmtId="0" fontId="47" fillId="16" borderId="0" xfId="3" applyFont="1" applyFill="1" applyAlignment="1">
      <alignment vertical="top"/>
    </xf>
    <xf numFmtId="0" fontId="0" fillId="12" borderId="0" xfId="0" applyFill="1"/>
    <xf numFmtId="0" fontId="70" fillId="12" borderId="0" xfId="0" applyFont="1" applyFill="1"/>
    <xf numFmtId="0" fontId="0" fillId="0" borderId="7" xfId="0" applyBorder="1"/>
    <xf numFmtId="0" fontId="0" fillId="0" borderId="0" xfId="0" applyAlignment="1">
      <alignment horizontal="center" vertical="center" wrapText="1"/>
    </xf>
    <xf numFmtId="0" fontId="72" fillId="12" borderId="0" xfId="0" applyFont="1" applyFill="1"/>
    <xf numFmtId="0" fontId="12" fillId="5" borderId="0" xfId="3" applyFill="1"/>
    <xf numFmtId="0" fontId="12" fillId="0" borderId="7" xfId="3" applyBorder="1"/>
    <xf numFmtId="0" fontId="62" fillId="5" borderId="0" xfId="3" applyFont="1" applyFill="1"/>
    <xf numFmtId="0" fontId="76" fillId="0" borderId="0" xfId="3" applyFont="1" applyAlignment="1">
      <alignment horizontal="center" vertical="center" wrapText="1"/>
    </xf>
    <xf numFmtId="0" fontId="76" fillId="0" borderId="0" xfId="3" applyFont="1" applyAlignment="1">
      <alignment horizontal="center" vertical="center"/>
    </xf>
    <xf numFmtId="0" fontId="12" fillId="7" borderId="0" xfId="3" applyFill="1"/>
    <xf numFmtId="0" fontId="12" fillId="18" borderId="0" xfId="3" applyFill="1" applyAlignment="1">
      <alignment wrapText="1"/>
    </xf>
    <xf numFmtId="0" fontId="52" fillId="18" borderId="33" xfId="3" applyFont="1" applyFill="1" applyBorder="1"/>
    <xf numFmtId="0" fontId="12" fillId="5" borderId="0" xfId="3" applyFill="1" applyAlignment="1">
      <alignment vertical="top" wrapText="1"/>
    </xf>
    <xf numFmtId="0" fontId="52" fillId="19" borderId="35" xfId="3" applyFont="1" applyFill="1" applyBorder="1" applyAlignment="1">
      <alignment horizontal="center" vertical="center" wrapText="1"/>
    </xf>
    <xf numFmtId="0" fontId="52" fillId="19" borderId="35" xfId="3" applyFont="1" applyFill="1" applyBorder="1" applyAlignment="1">
      <alignment horizontal="center" vertical="center" textRotation="255" wrapText="1"/>
    </xf>
    <xf numFmtId="0" fontId="52" fillId="19" borderId="38" xfId="3" applyFont="1" applyFill="1" applyBorder="1" applyAlignment="1">
      <alignment horizontal="center" vertical="center" textRotation="255" wrapText="1"/>
    </xf>
    <xf numFmtId="0" fontId="62" fillId="5" borderId="0" xfId="3" applyFont="1" applyFill="1" applyAlignment="1">
      <alignment vertical="top" wrapText="1"/>
    </xf>
    <xf numFmtId="0" fontId="12" fillId="0" borderId="0" xfId="3" applyAlignment="1">
      <alignment vertical="top" wrapText="1"/>
    </xf>
    <xf numFmtId="0" fontId="12" fillId="5" borderId="0" xfId="3" applyFill="1" applyAlignment="1">
      <alignment wrapText="1"/>
    </xf>
    <xf numFmtId="0" fontId="12" fillId="0" borderId="2" xfId="3" applyBorder="1" applyAlignment="1" applyProtection="1">
      <alignment horizontal="left" vertical="top" wrapText="1"/>
      <protection locked="0"/>
    </xf>
    <xf numFmtId="1" fontId="12" fillId="0" borderId="2" xfId="3" applyNumberFormat="1" applyBorder="1" applyAlignment="1" applyProtection="1">
      <alignment horizontal="center" vertical="center" wrapText="1"/>
      <protection locked="0"/>
    </xf>
    <xf numFmtId="1" fontId="12" fillId="0" borderId="2" xfId="3" applyNumberFormat="1" applyBorder="1" applyAlignment="1">
      <alignment horizontal="center" vertical="center" shrinkToFit="1"/>
    </xf>
    <xf numFmtId="0" fontId="62" fillId="5" borderId="0" xfId="3" applyFont="1" applyFill="1" applyAlignment="1">
      <alignment wrapText="1"/>
    </xf>
    <xf numFmtId="0" fontId="12" fillId="0" borderId="0" xfId="3" applyAlignment="1">
      <alignment wrapText="1"/>
    </xf>
    <xf numFmtId="0" fontId="12" fillId="0" borderId="5" xfId="3" applyBorder="1" applyAlignment="1" applyProtection="1">
      <alignment horizontal="left" vertical="top" wrapText="1"/>
      <protection locked="0"/>
    </xf>
    <xf numFmtId="0" fontId="12" fillId="0" borderId="1" xfId="3" applyBorder="1" applyAlignment="1" applyProtection="1">
      <alignment horizontal="left" vertical="top" wrapText="1"/>
      <protection locked="0"/>
    </xf>
    <xf numFmtId="1" fontId="12" fillId="0" borderId="1" xfId="3" applyNumberFormat="1" applyBorder="1" applyAlignment="1" applyProtection="1">
      <alignment horizontal="center" vertical="center" wrapText="1"/>
      <protection locked="0"/>
    </xf>
    <xf numFmtId="0" fontId="12" fillId="0" borderId="37" xfId="3" applyBorder="1" applyAlignment="1" applyProtection="1">
      <alignment horizontal="left" vertical="top" wrapText="1"/>
      <protection locked="0"/>
    </xf>
    <xf numFmtId="0" fontId="12" fillId="0" borderId="34" xfId="3" applyBorder="1" applyAlignment="1" applyProtection="1">
      <alignment horizontal="left" vertical="top" wrapText="1"/>
      <protection locked="0"/>
    </xf>
    <xf numFmtId="0" fontId="12" fillId="0" borderId="35" xfId="3" applyBorder="1" applyAlignment="1" applyProtection="1">
      <alignment horizontal="left" vertical="top" wrapText="1"/>
      <protection locked="0"/>
    </xf>
    <xf numFmtId="1" fontId="12" fillId="0" borderId="35" xfId="3" applyNumberFormat="1" applyBorder="1" applyAlignment="1" applyProtection="1">
      <alignment horizontal="center" vertical="center" wrapText="1"/>
      <protection locked="0"/>
    </xf>
    <xf numFmtId="0" fontId="45" fillId="12" borderId="32" xfId="1" applyFont="1" applyFill="1" applyBorder="1" applyAlignment="1">
      <alignment horizontal="center" textRotation="90" wrapText="1"/>
    </xf>
    <xf numFmtId="0" fontId="12" fillId="12" borderId="0" xfId="3" applyFill="1"/>
    <xf numFmtId="0" fontId="81" fillId="12" borderId="0" xfId="3" applyFont="1" applyFill="1"/>
    <xf numFmtId="0" fontId="12" fillId="21" borderId="0" xfId="3" applyFill="1"/>
    <xf numFmtId="0" fontId="12" fillId="7" borderId="44" xfId="3" applyFill="1" applyBorder="1"/>
    <xf numFmtId="0" fontId="12" fillId="7" borderId="31" xfId="3" applyFill="1" applyBorder="1"/>
    <xf numFmtId="0" fontId="12" fillId="7" borderId="45" xfId="3" applyFill="1" applyBorder="1"/>
    <xf numFmtId="0" fontId="81" fillId="5" borderId="0" xfId="3" applyFont="1" applyFill="1"/>
    <xf numFmtId="0" fontId="0" fillId="10" borderId="0" xfId="0" applyFill="1"/>
    <xf numFmtId="0" fontId="90" fillId="3" borderId="1" xfId="3" applyFont="1" applyFill="1" applyBorder="1" applyAlignment="1" applyProtection="1">
      <alignment horizontal="center" vertical="center" wrapText="1"/>
      <protection locked="0"/>
    </xf>
    <xf numFmtId="0" fontId="90" fillId="3" borderId="1" xfId="3" applyFont="1" applyFill="1" applyBorder="1" applyAlignment="1">
      <alignment horizontal="center" vertical="center" wrapText="1"/>
    </xf>
    <xf numFmtId="0" fontId="12" fillId="3" borderId="0" xfId="3" applyFill="1" applyAlignment="1">
      <alignment horizontal="center" vertical="center"/>
    </xf>
    <xf numFmtId="0" fontId="90" fillId="3" borderId="0" xfId="3" applyFont="1" applyFill="1" applyAlignment="1">
      <alignment horizontal="center" vertical="center"/>
    </xf>
    <xf numFmtId="0" fontId="55" fillId="3" borderId="0" xfId="3" applyFont="1" applyFill="1" applyAlignment="1">
      <alignment horizontal="center" vertical="center"/>
    </xf>
    <xf numFmtId="0" fontId="22" fillId="3" borderId="4" xfId="3" applyFont="1" applyFill="1" applyBorder="1"/>
    <xf numFmtId="0" fontId="94" fillId="3" borderId="0" xfId="3" applyFont="1" applyFill="1" applyAlignment="1">
      <alignment horizontal="right"/>
    </xf>
    <xf numFmtId="0" fontId="94" fillId="3" borderId="0" xfId="3" applyFont="1" applyFill="1" applyAlignment="1">
      <alignment horizontal="left"/>
    </xf>
    <xf numFmtId="0" fontId="12" fillId="5" borderId="0" xfId="3" applyFill="1" applyAlignment="1">
      <alignment vertical="center" wrapText="1"/>
    </xf>
    <xf numFmtId="0" fontId="12" fillId="5" borderId="0" xfId="3" applyFill="1" applyAlignment="1">
      <alignment horizontal="center" vertical="center" wrapText="1"/>
    </xf>
    <xf numFmtId="0" fontId="102" fillId="22" borderId="1" xfId="3" applyFont="1" applyFill="1" applyBorder="1" applyAlignment="1">
      <alignment horizontal="center" vertical="center" wrapText="1"/>
    </xf>
    <xf numFmtId="0" fontId="102" fillId="5" borderId="0" xfId="3" applyFont="1" applyFill="1" applyAlignment="1">
      <alignment horizontal="center" vertical="center" wrapText="1"/>
    </xf>
    <xf numFmtId="0" fontId="51" fillId="0" borderId="1" xfId="3" applyFont="1" applyBorder="1" applyAlignment="1">
      <alignment horizontal="center" vertical="center" wrapText="1"/>
    </xf>
    <xf numFmtId="0" fontId="84" fillId="0" borderId="1" xfId="3" applyFont="1" applyBorder="1" applyAlignment="1">
      <alignment horizontal="center" vertical="center" wrapText="1"/>
    </xf>
    <xf numFmtId="0" fontId="51" fillId="5" borderId="0" xfId="3" applyFont="1" applyFill="1" applyAlignment="1">
      <alignment horizontal="center" vertical="center" wrapText="1"/>
    </xf>
    <xf numFmtId="0" fontId="84" fillId="5" borderId="0" xfId="3" applyFont="1" applyFill="1"/>
    <xf numFmtId="0" fontId="84" fillId="7" borderId="0" xfId="3" applyFont="1" applyFill="1"/>
    <xf numFmtId="0" fontId="51" fillId="0" borderId="1" xfId="3" applyFont="1" applyBorder="1" applyAlignment="1" applyProtection="1">
      <alignment horizontal="center" vertical="center" wrapText="1"/>
      <protection locked="0"/>
    </xf>
    <xf numFmtId="0" fontId="102" fillId="8" borderId="1" xfId="3" applyFont="1" applyFill="1" applyBorder="1" applyAlignment="1">
      <alignment horizontal="center" vertical="center" wrapText="1"/>
    </xf>
    <xf numFmtId="0" fontId="102" fillId="23" borderId="1" xfId="3" applyFont="1" applyFill="1" applyBorder="1" applyAlignment="1">
      <alignment horizontal="center" vertical="center" wrapText="1"/>
    </xf>
    <xf numFmtId="0" fontId="12" fillId="18" borderId="46" xfId="3" applyFill="1" applyBorder="1" applyAlignment="1">
      <alignment horizontal="center"/>
    </xf>
    <xf numFmtId="0" fontId="12" fillId="18" borderId="46" xfId="3" applyFill="1" applyBorder="1"/>
    <xf numFmtId="0" fontId="12" fillId="18" borderId="47" xfId="3" applyFill="1" applyBorder="1" applyAlignment="1">
      <alignment horizontal="center"/>
    </xf>
    <xf numFmtId="0" fontId="12" fillId="18" borderId="47" xfId="3" applyFill="1" applyBorder="1"/>
    <xf numFmtId="0" fontId="29" fillId="18" borderId="2" xfId="3" applyFont="1" applyFill="1" applyBorder="1" applyAlignment="1">
      <alignment horizontal="center" vertical="center" wrapText="1"/>
    </xf>
    <xf numFmtId="0" fontId="29" fillId="18" borderId="2" xfId="3" applyFont="1" applyFill="1" applyBorder="1" applyAlignment="1">
      <alignment horizontal="center" vertical="center"/>
    </xf>
    <xf numFmtId="0" fontId="29" fillId="18" borderId="1" xfId="3" applyFont="1" applyFill="1" applyBorder="1" applyAlignment="1">
      <alignment horizontal="center" vertical="center" wrapText="1"/>
    </xf>
    <xf numFmtId="0" fontId="94" fillId="18" borderId="46" xfId="3" applyFont="1" applyFill="1" applyBorder="1" applyAlignment="1">
      <alignment horizontal="center"/>
    </xf>
    <xf numFmtId="0" fontId="29" fillId="18" borderId="46" xfId="3" applyFont="1" applyFill="1" applyBorder="1" applyAlignment="1">
      <alignment horizontal="left" vertical="center"/>
    </xf>
    <xf numFmtId="0" fontId="29" fillId="18" borderId="46" xfId="3" applyFont="1" applyFill="1" applyBorder="1" applyAlignment="1">
      <alignment horizontal="center" vertical="center"/>
    </xf>
    <xf numFmtId="0" fontId="29" fillId="18" borderId="47" xfId="3" applyFont="1" applyFill="1" applyBorder="1" applyAlignment="1">
      <alignment horizontal="center" vertical="center"/>
    </xf>
    <xf numFmtId="0" fontId="94" fillId="3" borderId="0" xfId="3" applyFont="1" applyFill="1"/>
    <xf numFmtId="0" fontId="29" fillId="3" borderId="0" xfId="3" applyFont="1" applyFill="1" applyAlignment="1">
      <alignment horizontal="right"/>
    </xf>
    <xf numFmtId="0" fontId="94" fillId="3" borderId="0" xfId="3" applyFont="1" applyFill="1" applyAlignment="1">
      <alignment horizontal="center"/>
    </xf>
    <xf numFmtId="0" fontId="94" fillId="3" borderId="0" xfId="3" applyFont="1" applyFill="1" applyAlignment="1" applyProtection="1">
      <alignment horizontal="right"/>
      <protection locked="0"/>
    </xf>
    <xf numFmtId="0" fontId="94" fillId="3" borderId="0" xfId="3" applyFont="1" applyFill="1" applyAlignment="1" applyProtection="1">
      <alignment horizontal="center"/>
      <protection locked="0"/>
    </xf>
    <xf numFmtId="15" fontId="94" fillId="3" borderId="0" xfId="3" applyNumberFormat="1" applyFont="1" applyFill="1" applyAlignment="1" applyProtection="1">
      <alignment horizontal="center"/>
      <protection locked="0"/>
    </xf>
    <xf numFmtId="0" fontId="102" fillId="3" borderId="1" xfId="3" applyFont="1" applyFill="1" applyBorder="1" applyAlignment="1">
      <alignment horizontal="center" vertical="center"/>
    </xf>
    <xf numFmtId="0" fontId="52" fillId="3" borderId="1" xfId="3" applyFont="1" applyFill="1" applyBorder="1" applyAlignment="1">
      <alignment horizontal="center" vertical="center"/>
    </xf>
    <xf numFmtId="164" fontId="47" fillId="3" borderId="49" xfId="3" applyNumberFormat="1" applyFont="1" applyFill="1" applyBorder="1" applyAlignment="1" applyProtection="1">
      <alignment horizontal="center" vertical="center"/>
      <protection locked="0"/>
    </xf>
    <xf numFmtId="164" fontId="47" fillId="3" borderId="50" xfId="3" applyNumberFormat="1" applyFont="1" applyFill="1" applyBorder="1" applyAlignment="1" applyProtection="1">
      <alignment horizontal="center" vertical="center"/>
      <protection locked="0"/>
    </xf>
    <xf numFmtId="164" fontId="47" fillId="3" borderId="51" xfId="3" applyNumberFormat="1" applyFont="1" applyFill="1" applyBorder="1" applyAlignment="1">
      <alignment horizontal="center" vertical="center"/>
    </xf>
    <xf numFmtId="164" fontId="47" fillId="3" borderId="21" xfId="3" applyNumberFormat="1" applyFont="1" applyFill="1" applyBorder="1" applyAlignment="1" applyProtection="1">
      <alignment horizontal="center" vertical="center"/>
      <protection locked="0"/>
    </xf>
    <xf numFmtId="164" fontId="47" fillId="3" borderId="22" xfId="3" applyNumberFormat="1" applyFont="1" applyFill="1" applyBorder="1" applyAlignment="1" applyProtection="1">
      <alignment horizontal="center" vertical="center"/>
      <protection locked="0"/>
    </xf>
    <xf numFmtId="164" fontId="47" fillId="3" borderId="24" xfId="3" applyNumberFormat="1" applyFont="1" applyFill="1" applyBorder="1" applyAlignment="1">
      <alignment horizontal="center" vertical="center"/>
    </xf>
    <xf numFmtId="164" fontId="47" fillId="3" borderId="55" xfId="3" applyNumberFormat="1" applyFont="1" applyFill="1" applyBorder="1" applyAlignment="1" applyProtection="1">
      <alignment horizontal="center" vertical="center"/>
      <protection locked="0"/>
    </xf>
    <xf numFmtId="164" fontId="47" fillId="3" borderId="56" xfId="3" applyNumberFormat="1" applyFont="1" applyFill="1" applyBorder="1" applyAlignment="1" applyProtection="1">
      <alignment horizontal="center" vertical="center"/>
      <protection locked="0"/>
    </xf>
    <xf numFmtId="164" fontId="47" fillId="3" borderId="57" xfId="3" applyNumberFormat="1" applyFont="1" applyFill="1" applyBorder="1" applyAlignment="1">
      <alignment horizontal="center" vertical="center"/>
    </xf>
    <xf numFmtId="0" fontId="22" fillId="3" borderId="1" xfId="3" applyFont="1" applyFill="1" applyBorder="1" applyAlignment="1">
      <alignment horizontal="center" vertical="center"/>
    </xf>
    <xf numFmtId="164" fontId="47" fillId="3" borderId="1" xfId="3" applyNumberFormat="1" applyFont="1" applyFill="1" applyBorder="1" applyAlignment="1">
      <alignment horizontal="center" vertical="center"/>
    </xf>
    <xf numFmtId="0" fontId="22" fillId="3" borderId="3" xfId="3" applyFont="1" applyFill="1" applyBorder="1" applyAlignment="1">
      <alignment horizontal="centerContinuous" vertical="center"/>
    </xf>
    <xf numFmtId="0" fontId="52" fillId="3" borderId="4" xfId="3" applyFont="1" applyFill="1" applyBorder="1" applyAlignment="1">
      <alignment horizontal="centerContinuous" vertical="center"/>
    </xf>
    <xf numFmtId="0" fontId="52" fillId="3" borderId="5" xfId="3" applyFont="1" applyFill="1" applyBorder="1" applyAlignment="1">
      <alignment horizontal="centerContinuous" vertical="center"/>
    </xf>
    <xf numFmtId="0" fontId="22" fillId="3" borderId="1" xfId="3" applyFont="1" applyFill="1" applyBorder="1" applyAlignment="1">
      <alignment horizontal="centerContinuous" vertical="center"/>
    </xf>
    <xf numFmtId="2" fontId="22" fillId="3" borderId="3" xfId="3" applyNumberFormat="1" applyFont="1" applyFill="1" applyBorder="1" applyAlignment="1">
      <alignment horizontal="centerContinuous" vertical="center"/>
    </xf>
    <xf numFmtId="2" fontId="52" fillId="3" borderId="5" xfId="3" applyNumberFormat="1" applyFont="1" applyFill="1" applyBorder="1" applyAlignment="1">
      <alignment horizontal="centerContinuous" vertical="center"/>
    </xf>
    <xf numFmtId="2" fontId="52" fillId="3" borderId="3" xfId="3" applyNumberFormat="1" applyFont="1" applyFill="1" applyBorder="1" applyAlignment="1">
      <alignment horizontal="centerContinuous" vertical="center"/>
    </xf>
    <xf numFmtId="2" fontId="52" fillId="3" borderId="4" xfId="3" applyNumberFormat="1" applyFont="1" applyFill="1" applyBorder="1" applyAlignment="1">
      <alignment horizontal="centerContinuous" vertical="center"/>
    </xf>
    <xf numFmtId="0" fontId="47" fillId="3" borderId="1" xfId="3" applyFont="1" applyFill="1" applyBorder="1" applyAlignment="1">
      <alignment horizontal="center" vertical="center"/>
    </xf>
    <xf numFmtId="0" fontId="12" fillId="18" borderId="0" xfId="3" applyFill="1" applyAlignment="1">
      <alignment vertical="center"/>
    </xf>
    <xf numFmtId="0" fontId="12" fillId="24" borderId="0" xfId="3" applyFill="1" applyAlignment="1">
      <alignment vertical="center"/>
    </xf>
    <xf numFmtId="0" fontId="52" fillId="24" borderId="0" xfId="3" applyFont="1" applyFill="1" applyAlignment="1">
      <alignment vertical="center"/>
    </xf>
    <xf numFmtId="165" fontId="12" fillId="24" borderId="0" xfId="3" applyNumberFormat="1" applyFill="1" applyAlignment="1">
      <alignment vertical="center"/>
    </xf>
    <xf numFmtId="0" fontId="47" fillId="24" borderId="0" xfId="3" applyFont="1" applyFill="1" applyAlignment="1">
      <alignment vertical="center"/>
    </xf>
    <xf numFmtId="2" fontId="12" fillId="3" borderId="0" xfId="3" applyNumberFormat="1" applyFill="1" applyAlignment="1">
      <alignment horizontal="left" vertical="center"/>
    </xf>
    <xf numFmtId="2" fontId="52" fillId="3" borderId="0" xfId="3" applyNumberFormat="1" applyFont="1" applyFill="1" applyAlignment="1">
      <alignment horizontal="centerContinuous" vertical="center"/>
    </xf>
    <xf numFmtId="2" fontId="52" fillId="3" borderId="0" xfId="3" applyNumberFormat="1" applyFont="1" applyFill="1" applyAlignment="1">
      <alignment horizontal="left" vertical="center"/>
    </xf>
    <xf numFmtId="0" fontId="12" fillId="3" borderId="0" xfId="3" applyFill="1" applyAlignment="1">
      <alignment horizontal="left" vertical="center"/>
    </xf>
    <xf numFmtId="0" fontId="12" fillId="3" borderId="0" xfId="3" applyFill="1" applyAlignment="1">
      <alignment horizontal="centerContinuous" vertical="center"/>
    </xf>
    <xf numFmtId="166" fontId="51" fillId="3" borderId="0" xfId="3" applyNumberFormat="1" applyFont="1" applyFill="1" applyAlignment="1">
      <alignment horizontal="left" vertical="center"/>
    </xf>
    <xf numFmtId="166" fontId="51" fillId="3" borderId="0" xfId="3" applyNumberFormat="1" applyFont="1" applyFill="1" applyAlignment="1">
      <alignment horizontal="center" vertical="center"/>
    </xf>
    <xf numFmtId="164" fontId="47" fillId="3" borderId="2" xfId="3" applyNumberFormat="1" applyFont="1" applyFill="1" applyBorder="1" applyAlignment="1" applyProtection="1">
      <alignment horizontal="center" vertical="center"/>
      <protection locked="0"/>
    </xf>
    <xf numFmtId="164" fontId="47" fillId="3" borderId="65" xfId="3" quotePrefix="1" applyNumberFormat="1" applyFont="1" applyFill="1" applyBorder="1" applyAlignment="1" applyProtection="1">
      <alignment horizontal="center" vertical="center"/>
      <protection locked="0"/>
    </xf>
    <xf numFmtId="167" fontId="47" fillId="3" borderId="2" xfId="3" applyNumberFormat="1" applyFont="1" applyFill="1" applyBorder="1" applyAlignment="1" applyProtection="1">
      <alignment horizontal="center" vertical="center"/>
      <protection locked="0"/>
    </xf>
    <xf numFmtId="164" fontId="47" fillId="3" borderId="65" xfId="3" applyNumberFormat="1" applyFont="1" applyFill="1" applyBorder="1" applyAlignment="1" applyProtection="1">
      <alignment horizontal="center" vertical="center"/>
      <protection locked="0"/>
    </xf>
    <xf numFmtId="164" fontId="47" fillId="3" borderId="66" xfId="3" applyNumberFormat="1" applyFont="1" applyFill="1" applyBorder="1" applyAlignment="1" applyProtection="1">
      <alignment horizontal="center" vertical="center"/>
      <protection locked="0"/>
    </xf>
    <xf numFmtId="164" fontId="47" fillId="3" borderId="67" xfId="3" applyNumberFormat="1" applyFont="1" applyFill="1" applyBorder="1" applyAlignment="1" applyProtection="1">
      <alignment horizontal="center" vertical="center"/>
      <protection locked="0"/>
    </xf>
    <xf numFmtId="0" fontId="47" fillId="3" borderId="1" xfId="3" applyFont="1" applyFill="1" applyBorder="1" applyAlignment="1" applyProtection="1">
      <alignment horizontal="center" vertical="center"/>
      <protection locked="0"/>
    </xf>
    <xf numFmtId="164" fontId="47" fillId="3" borderId="3" xfId="3" applyNumberFormat="1" applyFont="1" applyFill="1" applyBorder="1" applyAlignment="1" applyProtection="1">
      <alignment horizontal="center" vertical="center"/>
      <protection locked="0"/>
    </xf>
    <xf numFmtId="164" fontId="47" fillId="3" borderId="1" xfId="3" applyNumberFormat="1" applyFont="1" applyFill="1" applyBorder="1" applyAlignment="1" applyProtection="1">
      <alignment horizontal="center" vertical="center"/>
      <protection locked="0"/>
    </xf>
    <xf numFmtId="164" fontId="47" fillId="3" borderId="68" xfId="3" quotePrefix="1" applyNumberFormat="1" applyFont="1" applyFill="1" applyBorder="1" applyAlignment="1" applyProtection="1">
      <alignment horizontal="center" vertical="center"/>
      <protection locked="0"/>
    </xf>
    <xf numFmtId="164" fontId="47" fillId="3" borderId="4" xfId="3" applyNumberFormat="1" applyFont="1" applyFill="1" applyBorder="1" applyAlignment="1" applyProtection="1">
      <alignment horizontal="center" vertical="center"/>
      <protection locked="0"/>
    </xf>
    <xf numFmtId="167" fontId="47" fillId="3" borderId="1" xfId="3" applyNumberFormat="1" applyFont="1" applyFill="1" applyBorder="1" applyAlignment="1" applyProtection="1">
      <alignment horizontal="center" vertical="center"/>
      <protection locked="0"/>
    </xf>
    <xf numFmtId="1" fontId="47" fillId="3" borderId="3" xfId="3" applyNumberFormat="1" applyFont="1" applyFill="1" applyBorder="1" applyAlignment="1" applyProtection="1">
      <alignment horizontal="center" vertical="center"/>
      <protection locked="0"/>
    </xf>
    <xf numFmtId="164" fontId="47" fillId="3" borderId="68" xfId="3" applyNumberFormat="1" applyFont="1" applyFill="1" applyBorder="1" applyAlignment="1" applyProtection="1">
      <alignment horizontal="center" vertical="center"/>
      <protection locked="0"/>
    </xf>
    <xf numFmtId="164" fontId="47" fillId="3" borderId="69" xfId="3" applyNumberFormat="1" applyFont="1" applyFill="1" applyBorder="1" applyAlignment="1" applyProtection="1">
      <alignment horizontal="center" vertical="center"/>
      <protection locked="0"/>
    </xf>
    <xf numFmtId="164" fontId="47" fillId="3" borderId="70" xfId="3" applyNumberFormat="1" applyFont="1" applyFill="1" applyBorder="1" applyAlignment="1" applyProtection="1">
      <alignment horizontal="center" vertical="center"/>
      <protection locked="0"/>
    </xf>
    <xf numFmtId="0" fontId="122" fillId="3" borderId="5" xfId="3" applyFont="1" applyFill="1" applyBorder="1" applyAlignment="1">
      <alignment horizontal="center" vertical="center"/>
    </xf>
    <xf numFmtId="0" fontId="123" fillId="3" borderId="1" xfId="3" applyFont="1" applyFill="1" applyBorder="1" applyAlignment="1">
      <alignment horizontal="center" vertical="center"/>
    </xf>
    <xf numFmtId="164" fontId="47" fillId="3" borderId="0" xfId="3" applyNumberFormat="1" applyFont="1" applyFill="1" applyAlignment="1">
      <alignment horizontal="left" vertical="center"/>
    </xf>
    <xf numFmtId="164" fontId="47" fillId="3" borderId="0" xfId="3" applyNumberFormat="1" applyFont="1" applyFill="1" applyAlignment="1">
      <alignment horizontal="center" vertical="center"/>
    </xf>
    <xf numFmtId="164" fontId="47" fillId="3" borderId="0" xfId="3" quotePrefix="1" applyNumberFormat="1" applyFont="1" applyFill="1" applyAlignment="1">
      <alignment horizontal="center" vertical="center"/>
    </xf>
    <xf numFmtId="0" fontId="122" fillId="3" borderId="0" xfId="3" applyFont="1" applyFill="1" applyAlignment="1">
      <alignment horizontal="center" vertical="center"/>
    </xf>
    <xf numFmtId="0" fontId="123" fillId="3" borderId="0" xfId="3" applyFont="1" applyFill="1" applyAlignment="1">
      <alignment horizontal="center" vertical="center"/>
    </xf>
    <xf numFmtId="0" fontId="50" fillId="3" borderId="0" xfId="3" quotePrefix="1" applyFont="1" applyFill="1" applyAlignment="1">
      <alignment horizontal="center" vertical="center" wrapText="1"/>
    </xf>
    <xf numFmtId="0" fontId="51" fillId="3" borderId="0" xfId="3" applyFont="1" applyFill="1" applyAlignment="1">
      <alignment vertical="center"/>
    </xf>
    <xf numFmtId="0" fontId="0" fillId="7" borderId="0" xfId="0" applyFill="1"/>
    <xf numFmtId="0" fontId="84" fillId="7" borderId="0" xfId="0" applyFont="1" applyFill="1"/>
    <xf numFmtId="0" fontId="12" fillId="0" borderId="4" xfId="3" applyBorder="1"/>
    <xf numFmtId="0" fontId="12" fillId="0" borderId="0" xfId="3" applyAlignment="1">
      <alignment horizontal="right"/>
    </xf>
    <xf numFmtId="0" fontId="131" fillId="0" borderId="0" xfId="3" applyFont="1"/>
    <xf numFmtId="0" fontId="12" fillId="0" borderId="0" xfId="3" applyAlignment="1">
      <alignment horizontal="center"/>
    </xf>
    <xf numFmtId="0" fontId="12" fillId="0" borderId="0" xfId="3" applyAlignment="1">
      <alignment horizontal="left"/>
    </xf>
    <xf numFmtId="0" fontId="12" fillId="5" borderId="0" xfId="3" applyFill="1" applyAlignment="1">
      <alignment horizontal="center"/>
    </xf>
    <xf numFmtId="0" fontId="12" fillId="5" borderId="0" xfId="3" applyFill="1" applyAlignment="1">
      <alignment horizontal="right"/>
    </xf>
    <xf numFmtId="0" fontId="12" fillId="5" borderId="0" xfId="3" applyFill="1" applyAlignment="1">
      <alignment vertical="center"/>
    </xf>
    <xf numFmtId="0" fontId="47" fillId="5" borderId="0" xfId="3" applyFont="1" applyFill="1" applyAlignment="1">
      <alignment vertical="center"/>
    </xf>
    <xf numFmtId="0" fontId="12" fillId="5" borderId="0" xfId="3" applyFill="1" applyAlignment="1">
      <alignment horizontal="centerContinuous" vertical="center"/>
    </xf>
    <xf numFmtId="0" fontId="84" fillId="5" borderId="0" xfId="3" applyFont="1" applyFill="1" applyAlignment="1">
      <alignment vertical="center"/>
    </xf>
    <xf numFmtId="0" fontId="55" fillId="5" borderId="0" xfId="3" applyFont="1" applyFill="1" applyAlignment="1">
      <alignment vertical="center"/>
    </xf>
    <xf numFmtId="0" fontId="12" fillId="5" borderId="0" xfId="3" applyFill="1" applyAlignment="1">
      <alignment horizontal="center" vertical="center"/>
    </xf>
    <xf numFmtId="0" fontId="12" fillId="5" borderId="0" xfId="3" applyFill="1" applyAlignment="1">
      <alignment horizontal="right" vertical="center"/>
    </xf>
    <xf numFmtId="0" fontId="52" fillId="3" borderId="0" xfId="3" quotePrefix="1" applyFont="1" applyFill="1" applyAlignment="1">
      <alignment horizontal="left"/>
    </xf>
    <xf numFmtId="0" fontId="52" fillId="3" borderId="6" xfId="3" applyFont="1" applyFill="1" applyBorder="1" applyAlignment="1">
      <alignment horizontal="center"/>
    </xf>
    <xf numFmtId="0" fontId="52" fillId="3" borderId="1" xfId="3" applyFont="1" applyFill="1" applyBorder="1"/>
    <xf numFmtId="0" fontId="134" fillId="3" borderId="1" xfId="3" applyFont="1" applyFill="1" applyBorder="1"/>
    <xf numFmtId="0" fontId="52" fillId="3" borderId="79" xfId="3" applyFont="1" applyFill="1" applyBorder="1" applyAlignment="1">
      <alignment horizontal="center"/>
    </xf>
    <xf numFmtId="0" fontId="85" fillId="3" borderId="77" xfId="3" applyFont="1" applyFill="1" applyBorder="1"/>
    <xf numFmtId="171" fontId="135" fillId="3" borderId="8" xfId="3" applyNumberFormat="1" applyFont="1" applyFill="1" applyBorder="1"/>
    <xf numFmtId="170" fontId="12" fillId="3" borderId="60" xfId="3" applyNumberFormat="1" applyFill="1" applyBorder="1"/>
    <xf numFmtId="170" fontId="12" fillId="3" borderId="0" xfId="3" applyNumberFormat="1" applyFill="1"/>
    <xf numFmtId="0" fontId="12" fillId="3" borderId="1" xfId="3" applyFill="1" applyBorder="1"/>
    <xf numFmtId="171" fontId="133" fillId="3" borderId="77" xfId="3" applyNumberFormat="1" applyFont="1" applyFill="1" applyBorder="1" applyAlignment="1">
      <alignment horizontal="center"/>
    </xf>
    <xf numFmtId="0" fontId="12" fillId="3" borderId="60" xfId="3" applyFill="1" applyBorder="1"/>
    <xf numFmtId="170" fontId="12" fillId="3" borderId="1" xfId="3" applyNumberFormat="1" applyFill="1" applyBorder="1"/>
    <xf numFmtId="170" fontId="12" fillId="3" borderId="1" xfId="3" applyNumberFormat="1" applyFill="1" applyBorder="1" applyAlignment="1">
      <alignment horizontal="center"/>
    </xf>
    <xf numFmtId="0" fontId="12" fillId="3" borderId="1" xfId="3" applyFill="1" applyBorder="1" applyAlignment="1">
      <alignment horizontal="center"/>
    </xf>
    <xf numFmtId="170" fontId="12" fillId="3" borderId="60" xfId="3" applyNumberFormat="1" applyFill="1" applyBorder="1" applyAlignment="1">
      <alignment horizontal="center"/>
    </xf>
    <xf numFmtId="164" fontId="12" fillId="3" borderId="2" xfId="3" applyNumberFormat="1" applyFill="1" applyBorder="1" applyAlignment="1" applyProtection="1">
      <alignment horizontal="center"/>
      <protection locked="0"/>
    </xf>
    <xf numFmtId="170" fontId="47" fillId="3" borderId="0" xfId="3" applyNumberFormat="1" applyFont="1" applyFill="1"/>
    <xf numFmtId="170" fontId="134" fillId="3" borderId="60" xfId="3" applyNumberFormat="1" applyFont="1" applyFill="1" applyBorder="1" applyAlignment="1">
      <alignment horizontal="center"/>
    </xf>
    <xf numFmtId="164" fontId="12" fillId="3" borderId="1" xfId="3" applyNumberFormat="1" applyFill="1" applyBorder="1" applyAlignment="1" applyProtection="1">
      <alignment horizontal="center"/>
      <protection locked="0"/>
    </xf>
    <xf numFmtId="170" fontId="12" fillId="3" borderId="30" xfId="3" applyNumberFormat="1" applyFill="1" applyBorder="1" applyAlignment="1">
      <alignment horizontal="center"/>
    </xf>
    <xf numFmtId="0" fontId="52" fillId="3" borderId="47" xfId="3" applyFont="1" applyFill="1" applyBorder="1"/>
    <xf numFmtId="172" fontId="12" fillId="3" borderId="47" xfId="11" applyNumberFormat="1" applyFont="1" applyFill="1" applyBorder="1" applyAlignment="1" applyProtection="1"/>
    <xf numFmtId="0" fontId="85" fillId="3" borderId="77" xfId="3" quotePrefix="1" applyFont="1" applyFill="1" applyBorder="1" applyAlignment="1">
      <alignment horizontal="left"/>
    </xf>
    <xf numFmtId="0" fontId="52" fillId="3" borderId="1" xfId="3" quotePrefix="1" applyFont="1" applyFill="1" applyBorder="1" applyAlignment="1">
      <alignment horizontal="left"/>
    </xf>
    <xf numFmtId="173" fontId="12" fillId="3" borderId="1" xfId="11" applyNumberFormat="1" applyFont="1" applyFill="1" applyBorder="1" applyAlignment="1" applyProtection="1"/>
    <xf numFmtId="0" fontId="12" fillId="3" borderId="37" xfId="3" applyFill="1" applyBorder="1" applyAlignment="1">
      <alignment horizontal="center"/>
    </xf>
    <xf numFmtId="170" fontId="12" fillId="3" borderId="35" xfId="3" applyNumberFormat="1" applyFill="1" applyBorder="1" applyAlignment="1">
      <alignment horizontal="center"/>
    </xf>
    <xf numFmtId="0" fontId="12" fillId="3" borderId="35" xfId="3" applyFill="1" applyBorder="1" applyAlignment="1">
      <alignment horizontal="center"/>
    </xf>
    <xf numFmtId="9" fontId="12" fillId="3" borderId="38" xfId="10" applyFill="1" applyBorder="1" applyAlignment="1" applyProtection="1">
      <alignment horizontal="center"/>
    </xf>
    <xf numFmtId="0" fontId="13" fillId="3" borderId="0" xfId="3" quotePrefix="1" applyFont="1" applyFill="1" applyAlignment="1">
      <alignment horizontal="right"/>
    </xf>
    <xf numFmtId="0" fontId="13" fillId="3" borderId="0" xfId="3" applyFont="1" applyFill="1" applyAlignment="1">
      <alignment horizontal="center"/>
    </xf>
    <xf numFmtId="9" fontId="13" fillId="3" borderId="0" xfId="3" applyNumberFormat="1" applyFont="1" applyFill="1"/>
    <xf numFmtId="0" fontId="22" fillId="3" borderId="7" xfId="3" applyFont="1" applyFill="1" applyBorder="1" applyAlignment="1">
      <alignment horizontal="right" vertical="center"/>
    </xf>
    <xf numFmtId="0" fontId="22" fillId="3" borderId="30" xfId="3" applyFont="1" applyFill="1" applyBorder="1" applyAlignment="1">
      <alignment horizontal="right" vertical="center"/>
    </xf>
    <xf numFmtId="0" fontId="85" fillId="3" borderId="39" xfId="3" applyFont="1" applyFill="1" applyBorder="1"/>
    <xf numFmtId="171" fontId="133" fillId="3" borderId="39" xfId="3" applyNumberFormat="1" applyFont="1" applyFill="1" applyBorder="1" applyAlignment="1">
      <alignment horizontal="center"/>
    </xf>
    <xf numFmtId="0" fontId="22" fillId="3" borderId="0" xfId="3" applyFont="1" applyFill="1" applyAlignment="1">
      <alignment horizontal="right"/>
    </xf>
    <xf numFmtId="170" fontId="22" fillId="3" borderId="0" xfId="3" applyNumberFormat="1" applyFont="1" applyFill="1" applyAlignment="1">
      <alignment horizontal="left"/>
    </xf>
    <xf numFmtId="170" fontId="12" fillId="3" borderId="30" xfId="3" applyNumberFormat="1" applyFill="1" applyBorder="1"/>
    <xf numFmtId="0" fontId="12" fillId="3" borderId="30" xfId="3" applyFill="1" applyBorder="1"/>
    <xf numFmtId="0" fontId="47" fillId="3" borderId="3" xfId="3" applyFont="1" applyFill="1" applyBorder="1" applyAlignment="1" applyProtection="1">
      <alignment horizontal="center" vertical="center"/>
      <protection locked="0"/>
    </xf>
    <xf numFmtId="0" fontId="61" fillId="12" borderId="85" xfId="3" applyFont="1" applyFill="1" applyBorder="1" applyAlignment="1">
      <alignment horizontal="center"/>
    </xf>
    <xf numFmtId="0" fontId="61" fillId="12" borderId="86" xfId="3" applyFont="1" applyFill="1" applyBorder="1" applyAlignment="1">
      <alignment horizontal="center"/>
    </xf>
    <xf numFmtId="0" fontId="139" fillId="12" borderId="88" xfId="3" applyFont="1" applyFill="1" applyBorder="1" applyAlignment="1">
      <alignment horizontal="left" vertical="center"/>
    </xf>
    <xf numFmtId="0" fontId="138" fillId="12" borderId="88" xfId="3" applyFont="1" applyFill="1" applyBorder="1" applyAlignment="1">
      <alignment horizontal="center"/>
    </xf>
    <xf numFmtId="0" fontId="138" fillId="12" borderId="89" xfId="3" applyFont="1" applyFill="1" applyBorder="1" applyAlignment="1">
      <alignment horizontal="center"/>
    </xf>
    <xf numFmtId="0" fontId="47" fillId="3" borderId="4" xfId="3" applyFont="1" applyFill="1" applyBorder="1"/>
    <xf numFmtId="0" fontId="12" fillId="3" borderId="4" xfId="3" applyFill="1" applyBorder="1"/>
    <xf numFmtId="0" fontId="47" fillId="16" borderId="0" xfId="3" applyFont="1" applyFill="1"/>
    <xf numFmtId="170" fontId="47" fillId="16" borderId="0" xfId="3" applyNumberFormat="1" applyFont="1" applyFill="1"/>
    <xf numFmtId="0" fontId="63" fillId="3" borderId="12" xfId="3" applyFont="1" applyFill="1" applyBorder="1" applyAlignment="1" applyProtection="1">
      <alignment horizontal="left" vertical="center"/>
      <protection locked="0"/>
    </xf>
    <xf numFmtId="22" fontId="63" fillId="3" borderId="11" xfId="3" applyNumberFormat="1" applyFont="1" applyFill="1" applyBorder="1" applyAlignment="1" applyProtection="1">
      <alignment horizontal="left" vertical="center"/>
      <protection locked="0"/>
    </xf>
    <xf numFmtId="0" fontId="52" fillId="16" borderId="0" xfId="3" applyFont="1" applyFill="1" applyAlignment="1">
      <alignment horizontal="left" indent="1"/>
    </xf>
    <xf numFmtId="0" fontId="143" fillId="12" borderId="0" xfId="3" applyFont="1" applyFill="1" applyAlignment="1">
      <alignment horizontal="right"/>
    </xf>
    <xf numFmtId="0" fontId="22" fillId="18" borderId="1" xfId="3" applyFont="1" applyFill="1" applyBorder="1" applyAlignment="1">
      <alignment horizontal="center" vertical="center" wrapText="1"/>
    </xf>
    <xf numFmtId="0" fontId="22" fillId="18" borderId="3" xfId="3" applyFont="1" applyFill="1" applyBorder="1" applyAlignment="1">
      <alignment horizontal="center" vertical="center" wrapText="1"/>
    </xf>
    <xf numFmtId="0" fontId="22" fillId="18" borderId="2" xfId="3" applyFont="1" applyFill="1" applyBorder="1" applyAlignment="1">
      <alignment horizontal="center" vertical="center" wrapText="1"/>
    </xf>
    <xf numFmtId="0" fontId="95" fillId="18" borderId="47" xfId="3" applyFont="1" applyFill="1" applyBorder="1" applyAlignment="1">
      <alignment horizontal="center" vertical="center" wrapText="1"/>
    </xf>
    <xf numFmtId="0" fontId="146" fillId="3" borderId="10" xfId="3" quotePrefix="1" applyFont="1" applyFill="1" applyBorder="1" applyAlignment="1">
      <alignment vertical="center"/>
    </xf>
    <xf numFmtId="0" fontId="146" fillId="3" borderId="34" xfId="3" quotePrefix="1" applyFont="1" applyFill="1" applyBorder="1" applyAlignment="1">
      <alignment vertical="center"/>
    </xf>
    <xf numFmtId="0" fontId="148" fillId="3" borderId="1" xfId="3" applyFont="1" applyFill="1" applyBorder="1" applyAlignment="1" applyProtection="1">
      <alignment horizontal="center" vertical="center" wrapText="1"/>
      <protection locked="0"/>
    </xf>
    <xf numFmtId="2" fontId="146" fillId="3" borderId="1" xfId="3" applyNumberFormat="1" applyFont="1" applyFill="1" applyBorder="1" applyAlignment="1" applyProtection="1">
      <alignment horizontal="center" vertical="center"/>
      <protection locked="0"/>
    </xf>
    <xf numFmtId="168" fontId="146" fillId="3" borderId="1" xfId="3" applyNumberFormat="1" applyFont="1" applyFill="1" applyBorder="1" applyAlignment="1" applyProtection="1">
      <alignment horizontal="center" vertical="center"/>
      <protection locked="0"/>
    </xf>
    <xf numFmtId="0" fontId="146" fillId="3" borderId="1" xfId="3" applyFont="1" applyFill="1" applyBorder="1" applyAlignment="1" applyProtection="1">
      <alignment horizontal="center" vertical="center"/>
      <protection locked="0"/>
    </xf>
    <xf numFmtId="0" fontId="146" fillId="3" borderId="9" xfId="3" applyFont="1" applyFill="1" applyBorder="1" applyAlignment="1" applyProtection="1">
      <alignment horizontal="center" vertical="center"/>
      <protection locked="0"/>
    </xf>
    <xf numFmtId="2" fontId="146" fillId="3" borderId="1" xfId="3" applyNumberFormat="1" applyFont="1" applyFill="1" applyBorder="1" applyAlignment="1" applyProtection="1">
      <alignment horizontal="center" vertical="center" wrapText="1"/>
      <protection locked="0"/>
    </xf>
    <xf numFmtId="0" fontId="148" fillId="3" borderId="35" xfId="3" applyFont="1" applyFill="1" applyBorder="1" applyAlignment="1" applyProtection="1">
      <alignment horizontal="center" vertical="center" wrapText="1"/>
      <protection locked="0"/>
    </xf>
    <xf numFmtId="2" fontId="146" fillId="3" borderId="35" xfId="3" applyNumberFormat="1" applyFont="1" applyFill="1" applyBorder="1" applyAlignment="1" applyProtection="1">
      <alignment horizontal="center" vertical="center"/>
      <protection locked="0"/>
    </xf>
    <xf numFmtId="168" fontId="146" fillId="3" borderId="35" xfId="3" applyNumberFormat="1" applyFont="1" applyFill="1" applyBorder="1" applyAlignment="1" applyProtection="1">
      <alignment horizontal="center" vertical="center"/>
      <protection locked="0"/>
    </xf>
    <xf numFmtId="0" fontId="146" fillId="3" borderId="35" xfId="3" applyFont="1" applyFill="1" applyBorder="1" applyAlignment="1" applyProtection="1">
      <alignment horizontal="center" vertical="center"/>
      <protection locked="0"/>
    </xf>
    <xf numFmtId="0" fontId="146" fillId="3" borderId="38" xfId="3" applyFont="1" applyFill="1" applyBorder="1" applyAlignment="1" applyProtection="1">
      <alignment horizontal="center" vertical="center"/>
      <protection locked="0"/>
    </xf>
    <xf numFmtId="0" fontId="146" fillId="18" borderId="31" xfId="3" quotePrefix="1" applyFont="1" applyFill="1" applyBorder="1" applyAlignment="1">
      <alignment horizontal="left" vertical="center"/>
    </xf>
    <xf numFmtId="0" fontId="95" fillId="18" borderId="5" xfId="3" applyFont="1" applyFill="1" applyBorder="1" applyAlignment="1">
      <alignment horizontal="right" vertical="center"/>
    </xf>
    <xf numFmtId="0" fontId="146" fillId="18" borderId="13" xfId="3" quotePrefix="1" applyFont="1" applyFill="1" applyBorder="1" applyAlignment="1">
      <alignment vertical="center"/>
    </xf>
    <xf numFmtId="0" fontId="126" fillId="3" borderId="5" xfId="0" applyFont="1" applyFill="1" applyBorder="1" applyAlignment="1" applyProtection="1">
      <alignment horizontal="center" vertical="center"/>
      <protection locked="0"/>
    </xf>
    <xf numFmtId="0" fontId="128" fillId="3" borderId="5" xfId="0" applyFont="1" applyFill="1" applyBorder="1" applyAlignment="1" applyProtection="1">
      <alignment horizontal="center" vertical="center"/>
      <protection locked="0"/>
    </xf>
    <xf numFmtId="2" fontId="85" fillId="3" borderId="68" xfId="0" quotePrefix="1" applyNumberFormat="1" applyFont="1" applyFill="1" applyBorder="1" applyAlignment="1" applyProtection="1">
      <alignment vertical="center"/>
      <protection locked="0"/>
    </xf>
    <xf numFmtId="2" fontId="85" fillId="3" borderId="5" xfId="0" applyNumberFormat="1" applyFont="1" applyFill="1" applyBorder="1" applyAlignment="1" applyProtection="1">
      <alignment vertical="center"/>
      <protection locked="0"/>
    </xf>
    <xf numFmtId="167" fontId="85" fillId="3" borderId="1" xfId="0" applyNumberFormat="1" applyFont="1" applyFill="1" applyBorder="1" applyAlignment="1" applyProtection="1">
      <alignment vertical="center"/>
      <protection locked="0"/>
    </xf>
    <xf numFmtId="1" fontId="85" fillId="3" borderId="3" xfId="0" applyNumberFormat="1" applyFont="1" applyFill="1" applyBorder="1" applyAlignment="1" applyProtection="1">
      <alignment vertical="center"/>
      <protection locked="0"/>
    </xf>
    <xf numFmtId="2" fontId="85" fillId="3" borderId="4" xfId="0" applyNumberFormat="1" applyFont="1" applyFill="1" applyBorder="1" applyAlignment="1" applyProtection="1">
      <alignment vertical="center"/>
      <protection locked="0"/>
    </xf>
    <xf numFmtId="2" fontId="85" fillId="3" borderId="68" xfId="0" applyNumberFormat="1" applyFont="1" applyFill="1" applyBorder="1" applyAlignment="1" applyProtection="1">
      <alignment vertical="center"/>
      <protection locked="0"/>
    </xf>
    <xf numFmtId="2" fontId="85" fillId="3" borderId="69" xfId="0" applyNumberFormat="1" applyFont="1" applyFill="1" applyBorder="1" applyAlignment="1" applyProtection="1">
      <alignment vertical="center"/>
      <protection locked="0"/>
    </xf>
    <xf numFmtId="2" fontId="85" fillId="3" borderId="70" xfId="0" applyNumberFormat="1" applyFont="1" applyFill="1" applyBorder="1" applyAlignment="1" applyProtection="1">
      <alignment vertical="center"/>
      <protection locked="0"/>
    </xf>
    <xf numFmtId="2" fontId="85" fillId="3" borderId="71" xfId="0" applyNumberFormat="1" applyFont="1" applyFill="1" applyBorder="1" applyAlignment="1" applyProtection="1">
      <alignment vertical="center"/>
      <protection locked="0"/>
    </xf>
    <xf numFmtId="0" fontId="0" fillId="16" borderId="0" xfId="0" applyFill="1"/>
    <xf numFmtId="0" fontId="84" fillId="16" borderId="0" xfId="0" applyFont="1" applyFill="1"/>
    <xf numFmtId="0" fontId="47" fillId="16" borderId="0" xfId="0" applyFont="1" applyFill="1"/>
    <xf numFmtId="0" fontId="84" fillId="16" borderId="0" xfId="3" applyFont="1" applyFill="1"/>
    <xf numFmtId="0" fontId="62" fillId="7" borderId="84" xfId="3" applyFont="1" applyFill="1" applyBorder="1" applyAlignment="1">
      <alignment vertical="center"/>
    </xf>
    <xf numFmtId="0" fontId="62" fillId="7" borderId="85" xfId="3" applyFont="1" applyFill="1" applyBorder="1" applyAlignment="1">
      <alignment vertical="center"/>
    </xf>
    <xf numFmtId="0" fontId="95" fillId="18" borderId="104" xfId="3" applyFont="1" applyFill="1" applyBorder="1"/>
    <xf numFmtId="0" fontId="95" fillId="18" borderId="105" xfId="3" applyFont="1" applyFill="1" applyBorder="1"/>
    <xf numFmtId="0" fontId="94" fillId="3" borderId="90" xfId="3" applyFont="1" applyFill="1" applyBorder="1" applyProtection="1">
      <protection locked="0"/>
    </xf>
    <xf numFmtId="0" fontId="94" fillId="3" borderId="119" xfId="3" applyFont="1" applyFill="1" applyBorder="1" applyProtection="1">
      <protection locked="0"/>
    </xf>
    <xf numFmtId="0" fontId="94" fillId="3" borderId="1" xfId="3" applyFont="1" applyFill="1" applyBorder="1" applyProtection="1">
      <protection locked="0"/>
    </xf>
    <xf numFmtId="0" fontId="94" fillId="3" borderId="3" xfId="3" applyFont="1" applyFill="1" applyBorder="1" applyProtection="1">
      <protection locked="0"/>
    </xf>
    <xf numFmtId="0" fontId="94" fillId="3" borderId="74" xfId="3" applyFont="1" applyFill="1" applyBorder="1" applyProtection="1">
      <protection locked="0"/>
    </xf>
    <xf numFmtId="0" fontId="94" fillId="3" borderId="107" xfId="3" applyFont="1" applyFill="1" applyBorder="1" applyProtection="1">
      <protection locked="0"/>
    </xf>
    <xf numFmtId="0" fontId="94" fillId="3" borderId="120" xfId="3" applyFont="1" applyFill="1" applyBorder="1" applyProtection="1">
      <protection locked="0"/>
    </xf>
    <xf numFmtId="0" fontId="94" fillId="3" borderId="35" xfId="3" applyFont="1" applyFill="1" applyBorder="1" applyProtection="1">
      <protection locked="0"/>
    </xf>
    <xf numFmtId="0" fontId="94" fillId="3" borderId="37" xfId="3" applyFont="1" applyFill="1" applyBorder="1" applyProtection="1">
      <protection locked="0"/>
    </xf>
    <xf numFmtId="0" fontId="94" fillId="3" borderId="36" xfId="3" applyFont="1" applyFill="1" applyBorder="1" applyProtection="1">
      <protection locked="0"/>
    </xf>
    <xf numFmtId="0" fontId="94" fillId="3" borderId="76" xfId="3" applyFont="1" applyFill="1" applyBorder="1" applyProtection="1">
      <protection locked="0"/>
    </xf>
    <xf numFmtId="0" fontId="94" fillId="3" borderId="121" xfId="3" applyFont="1" applyFill="1" applyBorder="1" applyProtection="1">
      <protection locked="0"/>
    </xf>
    <xf numFmtId="0" fontId="29" fillId="3" borderId="0" xfId="3" applyFont="1" applyFill="1"/>
    <xf numFmtId="0" fontId="95" fillId="3" borderId="0" xfId="3" applyFont="1" applyFill="1"/>
    <xf numFmtId="0" fontId="29" fillId="3" borderId="114" xfId="3" applyFont="1" applyFill="1" applyBorder="1"/>
    <xf numFmtId="0" fontId="29" fillId="7" borderId="112" xfId="3" applyFont="1" applyFill="1" applyBorder="1"/>
    <xf numFmtId="0" fontId="29" fillId="7" borderId="0" xfId="3" applyFont="1" applyFill="1"/>
    <xf numFmtId="0" fontId="29" fillId="7" borderId="114" xfId="3" applyFont="1" applyFill="1" applyBorder="1"/>
    <xf numFmtId="0" fontId="156" fillId="0" borderId="112" xfId="3" quotePrefix="1" applyFont="1" applyBorder="1" applyAlignment="1">
      <alignment horizontal="center" vertical="center" wrapText="1"/>
    </xf>
    <xf numFmtId="0" fontId="29" fillId="7" borderId="87" xfId="3" applyFont="1" applyFill="1" applyBorder="1" applyAlignment="1">
      <alignment horizontal="center"/>
    </xf>
    <xf numFmtId="0" fontId="29" fillId="7" borderId="88" xfId="3" applyFont="1" applyFill="1" applyBorder="1"/>
    <xf numFmtId="0" fontId="29" fillId="7" borderId="89" xfId="3" applyFont="1" applyFill="1" applyBorder="1"/>
    <xf numFmtId="0" fontId="95" fillId="18" borderId="84" xfId="3" applyFont="1" applyFill="1" applyBorder="1"/>
    <xf numFmtId="0" fontId="94" fillId="18" borderId="91" xfId="3" applyFont="1" applyFill="1" applyBorder="1"/>
    <xf numFmtId="0" fontId="162" fillId="0" borderId="0" xfId="3" applyFont="1"/>
    <xf numFmtId="0" fontId="12" fillId="0" borderId="0" xfId="3" applyAlignment="1">
      <alignment horizontal="center" vertical="center"/>
    </xf>
    <xf numFmtId="0" fontId="165" fillId="12" borderId="60" xfId="3" applyFont="1" applyFill="1" applyBorder="1" applyAlignment="1">
      <alignment vertical="center"/>
    </xf>
    <xf numFmtId="0" fontId="12" fillId="7" borderId="0" xfId="3" applyFill="1" applyAlignment="1">
      <alignment wrapText="1"/>
    </xf>
    <xf numFmtId="0" fontId="12" fillId="7" borderId="0" xfId="3" applyFill="1" applyAlignment="1">
      <alignment horizontal="center"/>
    </xf>
    <xf numFmtId="0" fontId="95" fillId="18" borderId="109" xfId="3" applyFont="1" applyFill="1" applyBorder="1"/>
    <xf numFmtId="0" fontId="95" fillId="18" borderId="30" xfId="3" applyFont="1" applyFill="1" applyBorder="1"/>
    <xf numFmtId="0" fontId="165" fillId="12" borderId="60" xfId="3" applyFont="1" applyFill="1" applyBorder="1" applyAlignment="1">
      <alignment horizontal="right" vertical="center"/>
    </xf>
    <xf numFmtId="0" fontId="165" fillId="12" borderId="30" xfId="3" applyFont="1" applyFill="1" applyBorder="1" applyAlignment="1">
      <alignment horizontal="right" vertical="center"/>
    </xf>
    <xf numFmtId="0" fontId="165" fillId="12" borderId="0" xfId="3" applyFont="1" applyFill="1" applyAlignment="1">
      <alignment horizontal="right" vertical="center"/>
    </xf>
    <xf numFmtId="0" fontId="47" fillId="3" borderId="4" xfId="3" applyFont="1" applyFill="1" applyBorder="1" applyAlignment="1">
      <alignment horizontal="center" vertical="center"/>
    </xf>
    <xf numFmtId="0" fontId="47" fillId="16" borderId="0" xfId="3" applyFont="1" applyFill="1" applyAlignment="1">
      <alignment horizontal="center" vertical="center"/>
    </xf>
    <xf numFmtId="0" fontId="12" fillId="16" borderId="0" xfId="3" applyFill="1" applyAlignment="1">
      <alignment horizontal="center" vertical="center"/>
    </xf>
    <xf numFmtId="0" fontId="63" fillId="3" borderId="0" xfId="3" applyFont="1" applyFill="1" applyAlignment="1" applyProtection="1">
      <alignment horizontal="left" vertical="center"/>
      <protection locked="0"/>
    </xf>
    <xf numFmtId="22" fontId="63" fillId="3" borderId="0" xfId="3" applyNumberFormat="1" applyFont="1" applyFill="1" applyAlignment="1" applyProtection="1">
      <alignment horizontal="left" vertical="center"/>
      <protection locked="0"/>
    </xf>
    <xf numFmtId="0" fontId="0" fillId="0" borderId="0" xfId="0" applyAlignment="1">
      <alignment horizontal="center"/>
    </xf>
    <xf numFmtId="174" fontId="83" fillId="3" borderId="0" xfId="3" applyNumberFormat="1" applyFont="1" applyFill="1"/>
    <xf numFmtId="175" fontId="52" fillId="3" borderId="0" xfId="3" applyNumberFormat="1" applyFont="1" applyFill="1" applyAlignment="1">
      <alignment horizontal="center" vertical="center"/>
    </xf>
    <xf numFmtId="175" fontId="52" fillId="3" borderId="0" xfId="3" applyNumberFormat="1" applyFont="1" applyFill="1"/>
    <xf numFmtId="2" fontId="52" fillId="3" borderId="0" xfId="3" applyNumberFormat="1" applyFont="1" applyFill="1"/>
    <xf numFmtId="2" fontId="136" fillId="3" borderId="0" xfId="3" applyNumberFormat="1" applyFont="1" applyFill="1" applyAlignment="1">
      <alignment vertical="center"/>
    </xf>
    <xf numFmtId="0" fontId="52" fillId="3" borderId="0" xfId="3" applyFont="1" applyFill="1" applyAlignment="1" applyProtection="1">
      <alignment horizontal="left" vertical="center"/>
      <protection locked="0"/>
    </xf>
    <xf numFmtId="14" fontId="63" fillId="3" borderId="0" xfId="3" applyNumberFormat="1" applyFont="1" applyFill="1" applyAlignment="1" applyProtection="1">
      <alignment horizontal="left" vertical="center"/>
      <protection locked="0"/>
    </xf>
    <xf numFmtId="0" fontId="137" fillId="3" borderId="0" xfId="0" applyFont="1" applyFill="1" applyAlignment="1">
      <alignment horizontal="center" vertical="center"/>
    </xf>
    <xf numFmtId="0" fontId="63" fillId="18" borderId="2" xfId="3" applyFont="1" applyFill="1" applyBorder="1" applyAlignment="1">
      <alignment horizontal="center" vertical="center" wrapText="1"/>
    </xf>
    <xf numFmtId="0" fontId="22" fillId="18" borderId="2" xfId="3" applyFont="1" applyFill="1" applyBorder="1" applyAlignment="1">
      <alignment horizontal="center" vertical="center"/>
    </xf>
    <xf numFmtId="0" fontId="3" fillId="18" borderId="1" xfId="0" applyFont="1" applyFill="1" applyBorder="1" applyAlignment="1">
      <alignment horizontal="center" vertical="center"/>
    </xf>
    <xf numFmtId="0" fontId="3" fillId="18" borderId="47" xfId="0" applyFont="1" applyFill="1" applyBorder="1" applyAlignment="1">
      <alignment horizontal="center" vertical="center"/>
    </xf>
    <xf numFmtId="0" fontId="12" fillId="18" borderId="0" xfId="3" applyFill="1" applyAlignment="1">
      <alignment vertical="center" wrapText="1"/>
    </xf>
    <xf numFmtId="0" fontId="47" fillId="5" borderId="0" xfId="3" applyFont="1" applyFill="1"/>
    <xf numFmtId="0" fontId="12" fillId="5" borderId="0" xfId="3" applyFill="1" applyAlignment="1">
      <alignment horizontal="centerContinuous"/>
    </xf>
    <xf numFmtId="0" fontId="47" fillId="3" borderId="60" xfId="3" quotePrefix="1" applyFont="1" applyFill="1" applyBorder="1" applyAlignment="1">
      <alignment horizontal="left"/>
    </xf>
    <xf numFmtId="0" fontId="12" fillId="7" borderId="0" xfId="3" applyFill="1" applyAlignment="1">
      <alignment horizontal="centerContinuous"/>
    </xf>
    <xf numFmtId="0" fontId="169" fillId="7" borderId="0" xfId="3" applyFont="1" applyFill="1" applyAlignment="1">
      <alignment horizontal="center"/>
    </xf>
    <xf numFmtId="0" fontId="47" fillId="7" borderId="0" xfId="3" quotePrefix="1" applyFont="1" applyFill="1" applyAlignment="1">
      <alignment horizontal="left"/>
    </xf>
    <xf numFmtId="0" fontId="169" fillId="7" borderId="0" xfId="3" applyFont="1" applyFill="1" applyAlignment="1">
      <alignment horizontal="left"/>
    </xf>
    <xf numFmtId="0" fontId="169" fillId="3" borderId="132" xfId="3" applyFont="1" applyFill="1" applyBorder="1" applyAlignment="1">
      <alignment horizontal="left"/>
    </xf>
    <xf numFmtId="0" fontId="12" fillId="7" borderId="0" xfId="3" applyFill="1" applyAlignment="1">
      <alignment vertical="center"/>
    </xf>
    <xf numFmtId="0" fontId="55" fillId="5" borderId="0" xfId="3" applyFont="1" applyFill="1"/>
    <xf numFmtId="0" fontId="55" fillId="7" borderId="0" xfId="3" applyFont="1" applyFill="1"/>
    <xf numFmtId="0" fontId="12" fillId="7" borderId="0" xfId="3" applyFill="1" applyAlignment="1">
      <alignment horizontal="right"/>
    </xf>
    <xf numFmtId="0" fontId="165" fillId="12" borderId="5" xfId="3" quotePrefix="1" applyFont="1" applyFill="1" applyBorder="1" applyAlignment="1">
      <alignment horizontal="right" vertical="center"/>
    </xf>
    <xf numFmtId="0" fontId="47" fillId="18" borderId="31" xfId="3" quotePrefix="1" applyFont="1" applyFill="1" applyBorder="1" applyAlignment="1">
      <alignment horizontal="left"/>
    </xf>
    <xf numFmtId="0" fontId="47" fillId="18" borderId="5" xfId="3" quotePrefix="1" applyFont="1" applyFill="1" applyBorder="1" applyAlignment="1">
      <alignment horizontal="right" vertical="center"/>
    </xf>
    <xf numFmtId="0" fontId="47" fillId="18" borderId="47" xfId="3" quotePrefix="1" applyFont="1" applyFill="1" applyBorder="1" applyAlignment="1">
      <alignment horizontal="right" vertical="center"/>
    </xf>
    <xf numFmtId="0" fontId="47" fillId="18" borderId="35" xfId="3" applyFont="1" applyFill="1" applyBorder="1" applyAlignment="1">
      <alignment horizontal="left" vertical="center"/>
    </xf>
    <xf numFmtId="0" fontId="1" fillId="16" borderId="0" xfId="1" applyFill="1"/>
    <xf numFmtId="0" fontId="46" fillId="16" borderId="0" xfId="1" applyFont="1" applyFill="1" applyAlignment="1">
      <alignment vertical="center" wrapText="1"/>
    </xf>
    <xf numFmtId="0" fontId="47" fillId="16" borderId="0" xfId="1" applyFont="1" applyFill="1" applyAlignment="1">
      <alignment vertical="center" wrapText="1"/>
    </xf>
    <xf numFmtId="0" fontId="88" fillId="16" borderId="0" xfId="3" applyFont="1" applyFill="1" applyAlignment="1">
      <alignment horizontal="center" vertical="center"/>
    </xf>
    <xf numFmtId="0" fontId="90" fillId="16" borderId="0" xfId="3" applyFont="1" applyFill="1" applyAlignment="1">
      <alignment horizontal="center" vertical="center"/>
    </xf>
    <xf numFmtId="0" fontId="55" fillId="16" borderId="0" xfId="3" applyFont="1" applyFill="1" applyAlignment="1">
      <alignment horizontal="center" vertical="center"/>
    </xf>
    <xf numFmtId="0" fontId="175" fillId="16" borderId="0" xfId="3" applyFont="1" applyFill="1"/>
    <xf numFmtId="0" fontId="172" fillId="16" borderId="0" xfId="3" applyFont="1" applyFill="1" applyAlignment="1">
      <alignment horizontal="center" vertical="center"/>
    </xf>
    <xf numFmtId="0" fontId="172" fillId="16" borderId="0" xfId="3" applyFont="1" applyFill="1"/>
    <xf numFmtId="0" fontId="124" fillId="16" borderId="0" xfId="3" applyFont="1" applyFill="1" applyAlignment="1">
      <alignment vertical="center"/>
    </xf>
    <xf numFmtId="0" fontId="12" fillId="16" borderId="0" xfId="3" applyFill="1" applyProtection="1">
      <protection locked="0"/>
    </xf>
    <xf numFmtId="0" fontId="0" fillId="0" borderId="136" xfId="0" applyBorder="1"/>
    <xf numFmtId="0" fontId="0" fillId="0" borderId="137" xfId="0" applyBorder="1"/>
    <xf numFmtId="0" fontId="0" fillId="0" borderId="138" xfId="0" applyBorder="1"/>
    <xf numFmtId="0" fontId="0" fillId="0" borderId="139" xfId="0" applyBorder="1"/>
    <xf numFmtId="0" fontId="0" fillId="0" borderId="140" xfId="0" applyBorder="1"/>
    <xf numFmtId="0" fontId="0" fillId="0" borderId="141" xfId="0" applyBorder="1"/>
    <xf numFmtId="0" fontId="0" fillId="0" borderId="142" xfId="0" applyBorder="1"/>
    <xf numFmtId="0" fontId="0" fillId="0" borderId="143" xfId="0" applyBorder="1"/>
    <xf numFmtId="0" fontId="7" fillId="16" borderId="0" xfId="3" applyFont="1" applyFill="1" applyAlignment="1">
      <alignment vertical="center"/>
    </xf>
    <xf numFmtId="0" fontId="7" fillId="3" borderId="3" xfId="3" applyFont="1" applyFill="1" applyBorder="1" applyAlignment="1">
      <alignment vertical="center"/>
    </xf>
    <xf numFmtId="0" fontId="7" fillId="3" borderId="139" xfId="3" applyFont="1" applyFill="1" applyBorder="1" applyAlignment="1">
      <alignment vertical="center"/>
    </xf>
    <xf numFmtId="0" fontId="12" fillId="3" borderId="2" xfId="3" applyFill="1" applyBorder="1" applyAlignment="1" applyProtection="1">
      <alignment vertical="center"/>
      <protection locked="0"/>
    </xf>
    <xf numFmtId="0" fontId="12" fillId="3" borderId="1" xfId="3" applyFill="1" applyBorder="1" applyAlignment="1" applyProtection="1">
      <alignment vertical="center"/>
      <protection locked="0"/>
    </xf>
    <xf numFmtId="0" fontId="12" fillId="3" borderId="47" xfId="3" applyFill="1" applyBorder="1" applyAlignment="1" applyProtection="1">
      <alignment vertical="center"/>
      <protection locked="0"/>
    </xf>
    <xf numFmtId="0" fontId="12" fillId="3" borderId="2" xfId="3" applyFill="1" applyBorder="1" applyAlignment="1">
      <alignment vertical="center"/>
    </xf>
    <xf numFmtId="177" fontId="12" fillId="3" borderId="2" xfId="3" applyNumberFormat="1" applyFill="1" applyBorder="1" applyAlignment="1" applyProtection="1">
      <alignment vertical="center"/>
      <protection locked="0"/>
    </xf>
    <xf numFmtId="177" fontId="12" fillId="3" borderId="1" xfId="3" applyNumberFormat="1" applyFill="1" applyBorder="1" applyAlignment="1" applyProtection="1">
      <alignment vertical="center"/>
      <protection locked="0"/>
    </xf>
    <xf numFmtId="0" fontId="10" fillId="19" borderId="3" xfId="3" applyFont="1" applyFill="1" applyBorder="1" applyAlignment="1">
      <alignment vertical="center"/>
    </xf>
    <xf numFmtId="0" fontId="10" fillId="19" borderId="4" xfId="3" applyFont="1" applyFill="1" applyBorder="1" applyAlignment="1">
      <alignment vertical="center"/>
    </xf>
    <xf numFmtId="0" fontId="10" fillId="19" borderId="4" xfId="3" applyFont="1" applyFill="1" applyBorder="1" applyAlignment="1">
      <alignment horizontal="center" vertical="center"/>
    </xf>
    <xf numFmtId="0" fontId="12" fillId="18" borderId="60" xfId="3" applyFill="1" applyBorder="1" applyAlignment="1" applyProtection="1">
      <alignment vertical="center"/>
      <protection locked="0"/>
    </xf>
    <xf numFmtId="0" fontId="12" fillId="18" borderId="0" xfId="3" applyFill="1" applyAlignment="1" applyProtection="1">
      <alignment vertical="center"/>
      <protection locked="0"/>
    </xf>
    <xf numFmtId="0" fontId="12" fillId="18" borderId="132" xfId="3" applyFill="1" applyBorder="1" applyAlignment="1">
      <alignment vertical="center" wrapText="1"/>
    </xf>
    <xf numFmtId="0" fontId="12" fillId="18" borderId="60" xfId="3" applyFill="1" applyBorder="1" applyAlignment="1">
      <alignment horizontal="center" vertical="center" textRotation="90"/>
    </xf>
    <xf numFmtId="0" fontId="12" fillId="18" borderId="0" xfId="3" applyFill="1" applyAlignment="1" applyProtection="1">
      <alignment horizontal="center" vertical="center"/>
      <protection locked="0"/>
    </xf>
    <xf numFmtId="0" fontId="12" fillId="18" borderId="132" xfId="3" applyFill="1" applyBorder="1" applyAlignment="1" applyProtection="1">
      <alignment horizontal="center" vertical="center"/>
      <protection locked="0"/>
    </xf>
    <xf numFmtId="0" fontId="12" fillId="3" borderId="8" xfId="3" applyFill="1" applyBorder="1" applyAlignment="1" applyProtection="1">
      <alignment vertical="center"/>
      <protection locked="0"/>
    </xf>
    <xf numFmtId="0" fontId="12" fillId="3" borderId="44" xfId="3" applyFill="1" applyBorder="1" applyAlignment="1">
      <alignment vertical="center"/>
    </xf>
    <xf numFmtId="0" fontId="12" fillId="18" borderId="0" xfId="3" applyFill="1" applyAlignment="1">
      <alignment horizontal="center" vertical="center"/>
    </xf>
    <xf numFmtId="0" fontId="12" fillId="18" borderId="132" xfId="3" applyFill="1" applyBorder="1" applyAlignment="1">
      <alignment horizontal="center" vertical="center"/>
    </xf>
    <xf numFmtId="177" fontId="12" fillId="3" borderId="35" xfId="3" applyNumberFormat="1" applyFill="1" applyBorder="1" applyAlignment="1" applyProtection="1">
      <alignment vertical="center"/>
      <protection locked="0"/>
    </xf>
    <xf numFmtId="0" fontId="12" fillId="7" borderId="60" xfId="3" applyFill="1" applyBorder="1"/>
    <xf numFmtId="0" fontId="12" fillId="7" borderId="132" xfId="3" applyFill="1" applyBorder="1"/>
    <xf numFmtId="0" fontId="185" fillId="12" borderId="0" xfId="0" applyFont="1" applyFill="1"/>
    <xf numFmtId="0" fontId="4" fillId="12" borderId="0" xfId="0" applyFont="1" applyFill="1"/>
    <xf numFmtId="0" fontId="12" fillId="10" borderId="0" xfId="3" applyFill="1"/>
    <xf numFmtId="0" fontId="12" fillId="7" borderId="145" xfId="3" applyFill="1" applyBorder="1"/>
    <xf numFmtId="0" fontId="52" fillId="7" borderId="0" xfId="3" applyFont="1" applyFill="1"/>
    <xf numFmtId="0" fontId="12" fillId="7" borderId="139" xfId="3" applyFill="1" applyBorder="1"/>
    <xf numFmtId="0" fontId="12" fillId="7" borderId="140" xfId="3" applyFill="1" applyBorder="1"/>
    <xf numFmtId="0" fontId="84" fillId="7" borderId="0" xfId="3" applyFont="1" applyFill="1" applyAlignment="1">
      <alignment horizontal="center"/>
    </xf>
    <xf numFmtId="0" fontId="12" fillId="7" borderId="0" xfId="3" applyFill="1" applyProtection="1">
      <protection locked="0"/>
    </xf>
    <xf numFmtId="0" fontId="12" fillId="7" borderId="139" xfId="3" applyFill="1" applyBorder="1" applyProtection="1">
      <protection locked="0"/>
    </xf>
    <xf numFmtId="0" fontId="12" fillId="7" borderId="140" xfId="3" applyFill="1" applyBorder="1" applyProtection="1">
      <protection locked="0"/>
    </xf>
    <xf numFmtId="0" fontId="85" fillId="7" borderId="139" xfId="3" applyFont="1" applyFill="1" applyBorder="1" applyProtection="1">
      <protection locked="0"/>
    </xf>
    <xf numFmtId="0" fontId="85" fillId="7" borderId="0" xfId="3" applyFont="1" applyFill="1" applyProtection="1">
      <protection locked="0"/>
    </xf>
    <xf numFmtId="0" fontId="85" fillId="7" borderId="140" xfId="3" applyFont="1" applyFill="1" applyBorder="1" applyProtection="1">
      <protection locked="0"/>
    </xf>
    <xf numFmtId="0" fontId="86" fillId="7" borderId="0" xfId="3" applyFont="1" applyFill="1"/>
    <xf numFmtId="0" fontId="0" fillId="10" borderId="0" xfId="0" applyFill="1" applyAlignment="1">
      <alignment horizontal="left" vertical="top" wrapText="1"/>
    </xf>
    <xf numFmtId="0" fontId="12" fillId="3" borderId="132" xfId="3" applyFill="1" applyBorder="1"/>
    <xf numFmtId="0" fontId="89" fillId="18" borderId="46" xfId="3" applyFont="1" applyFill="1" applyBorder="1" applyAlignment="1">
      <alignment horizontal="center" vertical="center" wrapText="1"/>
    </xf>
    <xf numFmtId="0" fontId="12" fillId="18" borderId="0" xfId="3" applyFill="1"/>
    <xf numFmtId="0" fontId="95" fillId="18" borderId="2" xfId="3" applyFont="1" applyFill="1" applyBorder="1" applyAlignment="1">
      <alignment horizontal="center" vertical="center" wrapText="1"/>
    </xf>
    <xf numFmtId="0" fontId="95" fillId="18" borderId="47" xfId="3" applyFont="1" applyFill="1" applyBorder="1" applyAlignment="1">
      <alignment horizontal="center" vertical="center" textRotation="255" wrapText="1"/>
    </xf>
    <xf numFmtId="0" fontId="95" fillId="18" borderId="1" xfId="3" applyFont="1" applyFill="1" applyBorder="1" applyAlignment="1">
      <alignment horizontal="center" vertical="center" textRotation="255" wrapText="1"/>
    </xf>
    <xf numFmtId="0" fontId="95" fillId="18" borderId="1" xfId="3" applyFont="1" applyFill="1" applyBorder="1" applyAlignment="1">
      <alignment horizontal="center" vertical="center" wrapText="1"/>
    </xf>
    <xf numFmtId="0" fontId="51" fillId="8" borderId="1" xfId="3" applyFont="1" applyFill="1" applyBorder="1" applyAlignment="1">
      <alignment horizontal="center" vertical="center" wrapText="1"/>
    </xf>
    <xf numFmtId="0" fontId="48" fillId="0" borderId="5" xfId="3" applyFont="1" applyBorder="1" applyAlignment="1">
      <alignment horizontal="center" vertical="center"/>
    </xf>
    <xf numFmtId="0" fontId="48" fillId="0" borderId="125" xfId="3" applyFont="1" applyBorder="1" applyAlignment="1">
      <alignment horizontal="center" vertical="center"/>
    </xf>
    <xf numFmtId="0" fontId="48" fillId="0" borderId="126" xfId="3" applyFont="1" applyBorder="1" applyAlignment="1">
      <alignment horizontal="center" vertical="center"/>
    </xf>
    <xf numFmtId="0" fontId="48" fillId="0" borderId="127" xfId="3" applyFont="1" applyBorder="1" applyAlignment="1">
      <alignment horizontal="center" vertical="center"/>
    </xf>
    <xf numFmtId="0" fontId="48" fillId="0" borderId="37" xfId="3" applyFont="1" applyBorder="1" applyAlignment="1">
      <alignment horizontal="center" vertical="center"/>
    </xf>
    <xf numFmtId="0" fontId="48" fillId="0" borderId="35" xfId="3" applyFont="1" applyBorder="1" applyAlignment="1">
      <alignment horizontal="center" vertical="center"/>
    </xf>
    <xf numFmtId="0" fontId="48" fillId="0" borderId="38" xfId="3" applyFont="1" applyBorder="1" applyAlignment="1">
      <alignment horizontal="center" vertical="center"/>
    </xf>
    <xf numFmtId="0" fontId="47" fillId="3" borderId="75" xfId="3" applyFont="1" applyFill="1" applyBorder="1" applyAlignment="1">
      <alignment horizontal="center" vertical="center"/>
    </xf>
    <xf numFmtId="0" fontId="22" fillId="19" borderId="129" xfId="3" applyFont="1" applyFill="1" applyBorder="1" applyAlignment="1">
      <alignment horizontal="center" vertical="center"/>
    </xf>
    <xf numFmtId="0" fontId="22" fillId="19" borderId="131" xfId="3" applyFont="1" applyFill="1" applyBorder="1" applyAlignment="1">
      <alignment horizontal="center" vertical="center"/>
    </xf>
    <xf numFmtId="0" fontId="22" fillId="19" borderId="130" xfId="3" applyFont="1" applyFill="1" applyBorder="1" applyAlignment="1">
      <alignment horizontal="center" vertical="center" wrapText="1"/>
    </xf>
    <xf numFmtId="0" fontId="52" fillId="19" borderId="31" xfId="3" applyFont="1" applyFill="1" applyBorder="1" applyAlignment="1">
      <alignment horizontal="center" vertical="center"/>
    </xf>
    <xf numFmtId="0" fontId="172" fillId="3" borderId="75" xfId="3" applyFont="1" applyFill="1" applyBorder="1"/>
    <xf numFmtId="0" fontId="172" fillId="25" borderId="75" xfId="3" applyFont="1" applyFill="1" applyBorder="1"/>
    <xf numFmtId="0" fontId="52" fillId="30" borderId="4" xfId="3" applyFont="1" applyFill="1" applyBorder="1" applyAlignment="1">
      <alignment vertical="center"/>
    </xf>
    <xf numFmtId="0" fontId="18" fillId="30" borderId="4" xfId="0" applyFont="1" applyFill="1" applyBorder="1" applyAlignment="1">
      <alignment vertical="center"/>
    </xf>
    <xf numFmtId="0" fontId="18" fillId="30" borderId="5" xfId="0" applyFont="1" applyFill="1" applyBorder="1" applyAlignment="1">
      <alignment vertical="center"/>
    </xf>
    <xf numFmtId="0" fontId="172" fillId="27" borderId="75" xfId="3" applyFont="1" applyFill="1" applyBorder="1"/>
    <xf numFmtId="0" fontId="172" fillId="19" borderId="75" xfId="3" applyFont="1" applyFill="1" applyBorder="1"/>
    <xf numFmtId="0" fontId="22" fillId="3" borderId="75" xfId="3" applyFont="1" applyFill="1" applyBorder="1" applyAlignment="1">
      <alignment horizontal="center" vertical="center"/>
    </xf>
    <xf numFmtId="0" fontId="172" fillId="18" borderId="75" xfId="3" applyFont="1" applyFill="1" applyBorder="1"/>
    <xf numFmtId="0" fontId="180" fillId="12" borderId="75" xfId="3" applyFont="1" applyFill="1" applyBorder="1" applyAlignment="1">
      <alignment horizontal="center" vertical="center"/>
    </xf>
    <xf numFmtId="166" fontId="165" fillId="12" borderId="75" xfId="3" applyNumberFormat="1" applyFont="1" applyFill="1" applyBorder="1" applyAlignment="1">
      <alignment horizontal="center" vertical="center"/>
    </xf>
    <xf numFmtId="0" fontId="93" fillId="19" borderId="47" xfId="3" applyFont="1" applyFill="1" applyBorder="1" applyAlignment="1">
      <alignment horizontal="center" vertical="center" wrapText="1"/>
    </xf>
    <xf numFmtId="0" fontId="93" fillId="19" borderId="46" xfId="3" applyFont="1" applyFill="1" applyBorder="1" applyAlignment="1">
      <alignment horizontal="center" vertical="center" wrapText="1"/>
    </xf>
    <xf numFmtId="164" fontId="93" fillId="19" borderId="61" xfId="3" applyNumberFormat="1" applyFont="1" applyFill="1" applyBorder="1" applyAlignment="1">
      <alignment horizontal="center" vertical="center" wrapText="1"/>
    </xf>
    <xf numFmtId="164" fontId="93" fillId="19" borderId="62" xfId="3" applyNumberFormat="1" applyFont="1" applyFill="1" applyBorder="1" applyAlignment="1">
      <alignment horizontal="center" vertical="center" wrapText="1"/>
    </xf>
    <xf numFmtId="164" fontId="93" fillId="19" borderId="63" xfId="3" applyNumberFormat="1" applyFont="1" applyFill="1" applyBorder="1" applyAlignment="1">
      <alignment horizontal="center" vertical="center" wrapText="1"/>
    </xf>
    <xf numFmtId="164" fontId="93" fillId="19" borderId="64" xfId="3" applyNumberFormat="1" applyFont="1" applyFill="1" applyBorder="1" applyAlignment="1">
      <alignment horizontal="center" vertical="center" wrapText="1"/>
    </xf>
    <xf numFmtId="0" fontId="95" fillId="19" borderId="47" xfId="3" applyFont="1" applyFill="1" applyBorder="1" applyAlignment="1">
      <alignment horizontal="center" vertical="center" wrapText="1"/>
    </xf>
    <xf numFmtId="164" fontId="157" fillId="19" borderId="61" xfId="3" applyNumberFormat="1" applyFont="1" applyFill="1" applyBorder="1" applyAlignment="1">
      <alignment horizontal="center" vertical="center" wrapText="1"/>
    </xf>
    <xf numFmtId="164" fontId="157" fillId="19" borderId="62" xfId="3" applyNumberFormat="1" applyFont="1" applyFill="1" applyBorder="1" applyAlignment="1">
      <alignment horizontal="center" vertical="center" wrapText="1"/>
    </xf>
    <xf numFmtId="164" fontId="157" fillId="19" borderId="63" xfId="3" applyNumberFormat="1" applyFont="1" applyFill="1" applyBorder="1" applyAlignment="1">
      <alignment horizontal="center" vertical="center" wrapText="1"/>
    </xf>
    <xf numFmtId="164" fontId="157" fillId="19" borderId="64" xfId="3" applyNumberFormat="1" applyFont="1" applyFill="1" applyBorder="1" applyAlignment="1">
      <alignment horizontal="center" vertical="center" wrapText="1"/>
    </xf>
    <xf numFmtId="0" fontId="95" fillId="19" borderId="47" xfId="3" applyFont="1" applyFill="1" applyBorder="1" applyAlignment="1">
      <alignment horizontal="center" vertical="center"/>
    </xf>
    <xf numFmtId="0" fontId="29" fillId="19" borderId="116" xfId="3" applyFont="1" applyFill="1" applyBorder="1"/>
    <xf numFmtId="0" fontId="29" fillId="19" borderId="0" xfId="3" applyFont="1" applyFill="1"/>
    <xf numFmtId="0" fontId="29" fillId="19" borderId="46" xfId="3" applyFont="1" applyFill="1" applyBorder="1"/>
    <xf numFmtId="0" fontId="29" fillId="19" borderId="60" xfId="3" applyFont="1" applyFill="1" applyBorder="1"/>
    <xf numFmtId="0" fontId="95" fillId="19" borderId="77" xfId="3" applyFont="1" applyFill="1" applyBorder="1" applyAlignment="1">
      <alignment horizontal="center"/>
    </xf>
    <xf numFmtId="0" fontId="95" fillId="19" borderId="114" xfId="3" applyFont="1" applyFill="1" applyBorder="1" applyAlignment="1">
      <alignment horizontal="center"/>
    </xf>
    <xf numFmtId="0" fontId="95" fillId="19" borderId="116" xfId="3" applyFont="1" applyFill="1" applyBorder="1" applyAlignment="1">
      <alignment horizontal="center"/>
    </xf>
    <xf numFmtId="0" fontId="95" fillId="19" borderId="0" xfId="3" applyFont="1" applyFill="1" applyAlignment="1">
      <alignment horizontal="center"/>
    </xf>
    <xf numFmtId="0" fontId="95" fillId="19" borderId="46" xfId="3" applyFont="1" applyFill="1" applyBorder="1" applyAlignment="1">
      <alignment horizontal="center"/>
    </xf>
    <xf numFmtId="0" fontId="95" fillId="19" borderId="60" xfId="3" applyFont="1" applyFill="1" applyBorder="1" applyAlignment="1">
      <alignment horizontal="centerContinuous"/>
    </xf>
    <xf numFmtId="0" fontId="95" fillId="19" borderId="0" xfId="3" applyFont="1" applyFill="1" applyAlignment="1">
      <alignment horizontal="centerContinuous"/>
    </xf>
    <xf numFmtId="0" fontId="95" fillId="19" borderId="117" xfId="3" applyFont="1" applyFill="1" applyBorder="1" applyAlignment="1">
      <alignment horizontal="center"/>
    </xf>
    <xf numFmtId="0" fontId="95" fillId="19" borderId="2" xfId="3" applyFont="1" applyFill="1" applyBorder="1" applyAlignment="1">
      <alignment horizontal="center"/>
    </xf>
    <xf numFmtId="0" fontId="95" fillId="19" borderId="90" xfId="3" applyFont="1" applyFill="1" applyBorder="1" applyAlignment="1">
      <alignment horizontal="center"/>
    </xf>
    <xf numFmtId="0" fontId="95" fillId="19" borderId="106" xfId="3" applyFont="1" applyFill="1" applyBorder="1" applyAlignment="1">
      <alignment horizontal="center"/>
    </xf>
    <xf numFmtId="0" fontId="29" fillId="19" borderId="76" xfId="3" applyFont="1" applyFill="1" applyBorder="1"/>
    <xf numFmtId="0" fontId="29" fillId="19" borderId="108" xfId="3" applyFont="1" applyFill="1" applyBorder="1"/>
    <xf numFmtId="0" fontId="29" fillId="19" borderId="118" xfId="3" applyFont="1" applyFill="1" applyBorder="1"/>
    <xf numFmtId="0" fontId="95" fillId="19" borderId="47" xfId="3" applyFont="1" applyFill="1" applyBorder="1" applyAlignment="1">
      <alignment horizontal="center"/>
    </xf>
    <xf numFmtId="0" fontId="29" fillId="19" borderId="47" xfId="3" applyFont="1" applyFill="1" applyBorder="1"/>
    <xf numFmtId="0" fontId="156" fillId="19" borderId="78" xfId="3" applyFont="1" applyFill="1" applyBorder="1" applyAlignment="1">
      <alignment horizontal="center"/>
    </xf>
    <xf numFmtId="0" fontId="156" fillId="19" borderId="47" xfId="3" applyFont="1" applyFill="1" applyBorder="1" applyAlignment="1">
      <alignment horizontal="center"/>
    </xf>
    <xf numFmtId="0" fontId="12" fillId="18" borderId="60" xfId="3" applyFill="1" applyBorder="1"/>
    <xf numFmtId="0" fontId="55" fillId="18" borderId="30" xfId="3" applyFont="1" applyFill="1" applyBorder="1"/>
    <xf numFmtId="0" fontId="12" fillId="18" borderId="132" xfId="3" applyFill="1" applyBorder="1"/>
    <xf numFmtId="0" fontId="12" fillId="19" borderId="60" xfId="3" applyFill="1" applyBorder="1"/>
    <xf numFmtId="0" fontId="12" fillId="19" borderId="30" xfId="3" applyFill="1" applyBorder="1"/>
    <xf numFmtId="0" fontId="12" fillId="19" borderId="132" xfId="3" applyFill="1" applyBorder="1"/>
    <xf numFmtId="0" fontId="165" fillId="12" borderId="1" xfId="3" quotePrefix="1" applyFont="1" applyFill="1" applyBorder="1" applyAlignment="1">
      <alignment horizontal="right" vertical="center"/>
    </xf>
    <xf numFmtId="0" fontId="165" fillId="12" borderId="1" xfId="3" applyFont="1" applyFill="1" applyBorder="1" applyAlignment="1">
      <alignment horizontal="right" vertical="center"/>
    </xf>
    <xf numFmtId="0" fontId="165" fillId="12" borderId="35" xfId="3" quotePrefix="1" applyFont="1" applyFill="1" applyBorder="1" applyAlignment="1">
      <alignment horizontal="right" vertical="center"/>
    </xf>
    <xf numFmtId="0" fontId="165" fillId="12" borderId="12" xfId="3" applyFont="1" applyFill="1" applyBorder="1" applyAlignment="1">
      <alignment horizontal="right" vertical="center"/>
    </xf>
    <xf numFmtId="0" fontId="165" fillId="12" borderId="11" xfId="3" applyFont="1" applyFill="1" applyBorder="1" applyAlignment="1">
      <alignment horizontal="right" vertical="center"/>
    </xf>
    <xf numFmtId="0" fontId="130" fillId="3" borderId="0" xfId="0" applyFont="1" applyFill="1" applyAlignment="1">
      <alignment horizontal="center" vertical="center" wrapText="1"/>
    </xf>
    <xf numFmtId="0" fontId="66" fillId="0" borderId="20" xfId="1" applyFont="1" applyBorder="1" applyAlignment="1">
      <alignment vertical="center" wrapText="1"/>
    </xf>
    <xf numFmtId="0" fontId="12" fillId="3" borderId="2" xfId="3" applyFill="1" applyBorder="1" applyAlignment="1" applyProtection="1">
      <alignment horizontal="left" vertical="top" wrapText="1"/>
      <protection locked="0"/>
    </xf>
    <xf numFmtId="1" fontId="12" fillId="3" borderId="2" xfId="3" applyNumberFormat="1" applyFill="1" applyBorder="1" applyAlignment="1" applyProtection="1">
      <alignment horizontal="center" vertical="center" wrapText="1"/>
      <protection locked="0"/>
    </xf>
    <xf numFmtId="0" fontId="12" fillId="3" borderId="1" xfId="3" applyFill="1" applyBorder="1" applyAlignment="1" applyProtection="1">
      <alignment horizontal="left" vertical="top" wrapText="1"/>
      <protection locked="0"/>
    </xf>
    <xf numFmtId="1" fontId="12" fillId="3" borderId="1" xfId="3" applyNumberFormat="1" applyFill="1" applyBorder="1" applyAlignment="1" applyProtection="1">
      <alignment horizontal="center" vertical="center" wrapText="1"/>
      <protection locked="0"/>
    </xf>
    <xf numFmtId="0" fontId="12" fillId="3" borderId="35" xfId="3" applyFill="1" applyBorder="1" applyAlignment="1" applyProtection="1">
      <alignment horizontal="left" vertical="top" wrapText="1"/>
      <protection locked="0"/>
    </xf>
    <xf numFmtId="1" fontId="12" fillId="3" borderId="35" xfId="3" applyNumberFormat="1" applyFill="1" applyBorder="1" applyAlignment="1" applyProtection="1">
      <alignment horizontal="center" vertical="center" wrapText="1"/>
      <protection locked="0"/>
    </xf>
    <xf numFmtId="0" fontId="52" fillId="16" borderId="0" xfId="3" applyFont="1" applyFill="1" applyAlignment="1">
      <alignment vertical="center"/>
    </xf>
    <xf numFmtId="0" fontId="18" fillId="16" borderId="0" xfId="0" applyFont="1" applyFill="1" applyAlignment="1">
      <alignment vertical="center"/>
    </xf>
    <xf numFmtId="0" fontId="22" fillId="27" borderId="1" xfId="3" applyFont="1" applyFill="1" applyBorder="1" applyAlignment="1">
      <alignment horizontal="left" vertical="center"/>
    </xf>
    <xf numFmtId="0" fontId="63" fillId="27" borderId="12" xfId="3" applyFont="1" applyFill="1" applyBorder="1" applyAlignment="1" applyProtection="1">
      <alignment horizontal="left" vertical="center"/>
      <protection locked="0"/>
    </xf>
    <xf numFmtId="170" fontId="52" fillId="25" borderId="8" xfId="3" applyNumberFormat="1" applyFont="1" applyFill="1" applyBorder="1" applyAlignment="1">
      <alignment horizontal="center" vertical="center"/>
    </xf>
    <xf numFmtId="170" fontId="52" fillId="25" borderId="38" xfId="3" applyNumberFormat="1" applyFont="1" applyFill="1" applyBorder="1" applyAlignment="1">
      <alignment horizontal="center" vertical="center"/>
    </xf>
    <xf numFmtId="164" fontId="52" fillId="25" borderId="73" xfId="3" applyNumberFormat="1" applyFont="1" applyFill="1" applyBorder="1" applyAlignment="1">
      <alignment horizontal="center"/>
    </xf>
    <xf numFmtId="164" fontId="47" fillId="25" borderId="8" xfId="3" applyNumberFormat="1" applyFont="1" applyFill="1" applyBorder="1" applyAlignment="1">
      <alignment horizontal="center"/>
    </xf>
    <xf numFmtId="164" fontId="52" fillId="25" borderId="72" xfId="3" applyNumberFormat="1" applyFont="1" applyFill="1" applyBorder="1" applyAlignment="1" applyProtection="1">
      <alignment horizontal="center"/>
      <protection locked="0"/>
    </xf>
    <xf numFmtId="164" fontId="47" fillId="25" borderId="72" xfId="3" applyNumberFormat="1" applyFont="1" applyFill="1" applyBorder="1" applyAlignment="1">
      <alignment horizontal="center"/>
    </xf>
    <xf numFmtId="0" fontId="22" fillId="19" borderId="37" xfId="3" quotePrefix="1" applyFont="1" applyFill="1" applyBorder="1" applyAlignment="1">
      <alignment horizontal="right" vertical="center"/>
    </xf>
    <xf numFmtId="0" fontId="47" fillId="19" borderId="33" xfId="3" applyFont="1" applyFill="1" applyBorder="1" applyAlignment="1">
      <alignment horizontal="right"/>
    </xf>
    <xf numFmtId="0" fontId="47" fillId="19" borderId="78" xfId="3" applyFont="1" applyFill="1" applyBorder="1"/>
    <xf numFmtId="0" fontId="47" fillId="19" borderId="83" xfId="3" applyFont="1" applyFill="1" applyBorder="1" applyAlignment="1">
      <alignment horizontal="right"/>
    </xf>
    <xf numFmtId="174" fontId="83" fillId="25" borderId="8" xfId="3" applyNumberFormat="1" applyFont="1" applyFill="1" applyBorder="1" applyAlignment="1">
      <alignment horizontal="right"/>
    </xf>
    <xf numFmtId="2" fontId="52" fillId="25" borderId="72" xfId="3" applyNumberFormat="1" applyFont="1" applyFill="1" applyBorder="1" applyAlignment="1">
      <alignment horizontal="right"/>
    </xf>
    <xf numFmtId="0" fontId="85" fillId="18" borderId="1" xfId="3" applyFont="1" applyFill="1" applyBorder="1" applyAlignment="1">
      <alignment horizontal="center" vertical="center"/>
    </xf>
    <xf numFmtId="169" fontId="85" fillId="3" borderId="1" xfId="1" applyNumberFormat="1" applyFont="1" applyFill="1" applyBorder="1" applyAlignment="1" applyProtection="1">
      <alignment horizontal="center" vertical="center"/>
      <protection locked="0"/>
    </xf>
    <xf numFmtId="169" fontId="85" fillId="3" borderId="35" xfId="1" applyNumberFormat="1" applyFont="1" applyFill="1" applyBorder="1" applyAlignment="1" applyProtection="1">
      <alignment horizontal="center" vertical="center"/>
      <protection locked="0"/>
    </xf>
    <xf numFmtId="0" fontId="0" fillId="0" borderId="60" xfId="0" applyBorder="1"/>
    <xf numFmtId="0" fontId="0" fillId="0" borderId="0" xfId="0" applyAlignment="1">
      <alignment horizontal="left" vertical="top" wrapText="1"/>
    </xf>
    <xf numFmtId="0" fontId="0" fillId="3" borderId="0" xfId="0" applyFill="1" applyAlignment="1">
      <alignment horizontal="left" vertical="top" wrapText="1"/>
    </xf>
    <xf numFmtId="0" fontId="0" fillId="18" borderId="7" xfId="0" applyFill="1" applyBorder="1"/>
    <xf numFmtId="0" fontId="0" fillId="18" borderId="60" xfId="0" applyFill="1" applyBorder="1"/>
    <xf numFmtId="0" fontId="0" fillId="18" borderId="0" xfId="0" applyFill="1"/>
    <xf numFmtId="0" fontId="3" fillId="18" borderId="7" xfId="0" applyFont="1" applyFill="1" applyBorder="1"/>
    <xf numFmtId="164" fontId="3" fillId="18" borderId="139" xfId="0" applyNumberFormat="1" applyFont="1" applyFill="1" applyBorder="1" applyAlignment="1">
      <alignment horizontal="center" vertical="center"/>
    </xf>
    <xf numFmtId="164" fontId="3" fillId="18" borderId="0" xfId="0" applyNumberFormat="1" applyFont="1" applyFill="1" applyAlignment="1">
      <alignment horizontal="center" vertical="center"/>
    </xf>
    <xf numFmtId="0" fontId="0" fillId="18" borderId="132" xfId="0" applyFill="1" applyBorder="1" applyAlignment="1">
      <alignment horizontal="center"/>
    </xf>
    <xf numFmtId="0" fontId="0" fillId="18" borderId="30" xfId="0" applyFill="1" applyBorder="1"/>
    <xf numFmtId="0" fontId="18" fillId="35" borderId="0" xfId="0" applyFont="1" applyFill="1" applyAlignment="1">
      <alignment horizontal="right"/>
    </xf>
    <xf numFmtId="0" fontId="17" fillId="35" borderId="0" xfId="0" applyFont="1" applyFill="1" applyAlignment="1">
      <alignment horizontal="center"/>
    </xf>
    <xf numFmtId="0" fontId="17" fillId="35" borderId="0" xfId="0" applyFont="1" applyFill="1"/>
    <xf numFmtId="0" fontId="17" fillId="35" borderId="1" xfId="0" applyFont="1" applyFill="1" applyBorder="1"/>
    <xf numFmtId="164" fontId="18" fillId="35" borderId="1" xfId="0" applyNumberFormat="1" applyFont="1" applyFill="1" applyBorder="1"/>
    <xf numFmtId="170" fontId="18" fillId="35" borderId="1" xfId="0" applyNumberFormat="1" applyFont="1" applyFill="1" applyBorder="1" applyAlignment="1">
      <alignment horizontal="center"/>
    </xf>
    <xf numFmtId="0" fontId="18" fillId="35" borderId="1" xfId="0" applyFont="1" applyFill="1" applyBorder="1"/>
    <xf numFmtId="175" fontId="18" fillId="35" borderId="1" xfId="0" applyNumberFormat="1" applyFont="1" applyFill="1" applyBorder="1" applyAlignment="1">
      <alignment horizontal="left"/>
    </xf>
    <xf numFmtId="175" fontId="17" fillId="35" borderId="1" xfId="0" applyNumberFormat="1" applyFont="1" applyFill="1" applyBorder="1" applyAlignment="1">
      <alignment horizontal="left"/>
    </xf>
    <xf numFmtId="170" fontId="18" fillId="35" borderId="1" xfId="0" applyNumberFormat="1" applyFont="1" applyFill="1" applyBorder="1" applyAlignment="1">
      <alignment horizontal="center" vertical="center"/>
    </xf>
    <xf numFmtId="0" fontId="17" fillId="35" borderId="1" xfId="0" applyFont="1" applyFill="1" applyBorder="1" applyAlignment="1">
      <alignment horizontal="center" vertical="center"/>
    </xf>
    <xf numFmtId="0" fontId="17" fillId="35" borderId="2" xfId="0" applyFont="1" applyFill="1" applyBorder="1"/>
    <xf numFmtId="0" fontId="18" fillId="35" borderId="136" xfId="0" applyFont="1" applyFill="1" applyBorder="1"/>
    <xf numFmtId="0" fontId="189" fillId="35" borderId="45" xfId="0" applyFont="1" applyFill="1" applyBorder="1" applyAlignment="1">
      <alignment horizontal="center" vertical="center"/>
    </xf>
    <xf numFmtId="0" fontId="108" fillId="35" borderId="138" xfId="0" applyFont="1" applyFill="1" applyBorder="1" applyAlignment="1">
      <alignment horizontal="center" vertical="center"/>
    </xf>
    <xf numFmtId="0" fontId="18" fillId="35" borderId="141" xfId="0" applyFont="1" applyFill="1" applyBorder="1"/>
    <xf numFmtId="0" fontId="189" fillId="35" borderId="44" xfId="0" applyFont="1" applyFill="1" applyBorder="1" applyAlignment="1">
      <alignment vertical="center"/>
    </xf>
    <xf numFmtId="0" fontId="146" fillId="35" borderId="37" xfId="0" applyFont="1" applyFill="1" applyBorder="1"/>
    <xf numFmtId="0" fontId="108" fillId="35" borderId="143" xfId="0" applyFont="1" applyFill="1" applyBorder="1" applyAlignment="1">
      <alignment horizontal="center" vertical="center"/>
    </xf>
    <xf numFmtId="0" fontId="18" fillId="35" borderId="0" xfId="0" applyFont="1" applyFill="1" applyAlignment="1">
      <alignment horizontal="center"/>
    </xf>
    <xf numFmtId="0" fontId="18" fillId="35" borderId="75" xfId="0" applyFont="1" applyFill="1" applyBorder="1"/>
    <xf numFmtId="0" fontId="17" fillId="35" borderId="75" xfId="0" applyFont="1" applyFill="1" applyBorder="1" applyAlignment="1">
      <alignment horizontal="center"/>
    </xf>
    <xf numFmtId="175" fontId="18" fillId="35" borderId="0" xfId="0" applyNumberFormat="1" applyFont="1" applyFill="1" applyAlignment="1">
      <alignment horizontal="right"/>
    </xf>
    <xf numFmtId="170" fontId="18" fillId="35" borderId="0" xfId="0" applyNumberFormat="1" applyFont="1" applyFill="1" applyAlignment="1">
      <alignment horizontal="right"/>
    </xf>
    <xf numFmtId="169" fontId="17" fillId="35" borderId="0" xfId="0" applyNumberFormat="1" applyFont="1" applyFill="1" applyAlignment="1">
      <alignment horizontal="center"/>
    </xf>
    <xf numFmtId="0" fontId="17" fillId="35" borderId="75" xfId="0" applyFont="1" applyFill="1" applyBorder="1" applyAlignment="1">
      <alignment horizontal="center" vertical="center"/>
    </xf>
    <xf numFmtId="175" fontId="17" fillId="35" borderId="1" xfId="0" applyNumberFormat="1" applyFont="1" applyFill="1" applyBorder="1"/>
    <xf numFmtId="164" fontId="17" fillId="35" borderId="1" xfId="0" applyNumberFormat="1" applyFont="1" applyFill="1" applyBorder="1"/>
    <xf numFmtId="0" fontId="18" fillId="35" borderId="1" xfId="0" applyFont="1" applyFill="1" applyBorder="1" applyAlignment="1">
      <alignment horizontal="center"/>
    </xf>
    <xf numFmtId="164" fontId="18" fillId="35" borderId="1" xfId="0" applyNumberFormat="1" applyFont="1" applyFill="1" applyBorder="1" applyAlignment="1">
      <alignment horizontal="center"/>
    </xf>
    <xf numFmtId="164" fontId="18" fillId="35" borderId="1" xfId="0" applyNumberFormat="1" applyFont="1" applyFill="1" applyBorder="1" applyAlignment="1">
      <alignment horizontal="center" vertical="center"/>
    </xf>
    <xf numFmtId="0" fontId="17" fillId="35" borderId="1" xfId="0" applyFont="1" applyFill="1" applyBorder="1" applyAlignment="1">
      <alignment horizontal="center"/>
    </xf>
    <xf numFmtId="170" fontId="17" fillId="35" borderId="1" xfId="0" applyNumberFormat="1" applyFont="1" applyFill="1" applyBorder="1"/>
    <xf numFmtId="170" fontId="17" fillId="35" borderId="1" xfId="0" applyNumberFormat="1" applyFont="1" applyFill="1" applyBorder="1" applyAlignment="1">
      <alignment horizontal="center"/>
    </xf>
    <xf numFmtId="0" fontId="18" fillId="35" borderId="0" xfId="0" applyFont="1" applyFill="1"/>
    <xf numFmtId="164" fontId="17" fillId="35" borderId="0" xfId="0" applyNumberFormat="1" applyFont="1" applyFill="1"/>
    <xf numFmtId="179" fontId="17" fillId="35" borderId="0" xfId="0" applyNumberFormat="1" applyFont="1" applyFill="1"/>
    <xf numFmtId="0" fontId="18" fillId="35" borderId="1" xfId="0" applyFont="1" applyFill="1" applyBorder="1" applyAlignment="1">
      <alignment horizontal="center" vertical="center"/>
    </xf>
    <xf numFmtId="179" fontId="18" fillId="35" borderId="1" xfId="0" applyNumberFormat="1" applyFont="1" applyFill="1" applyBorder="1" applyAlignment="1">
      <alignment horizontal="center" vertical="center"/>
    </xf>
    <xf numFmtId="175" fontId="17" fillId="35" borderId="0" xfId="0" applyNumberFormat="1" applyFont="1" applyFill="1" applyAlignment="1">
      <alignment horizontal="center" vertical="center"/>
    </xf>
    <xf numFmtId="0" fontId="17" fillId="35" borderId="0" xfId="0" applyFont="1" applyFill="1" applyAlignment="1">
      <alignment horizontal="center" vertical="center"/>
    </xf>
    <xf numFmtId="0" fontId="17" fillId="35" borderId="137" xfId="0" applyFont="1" applyFill="1" applyBorder="1"/>
    <xf numFmtId="0" fontId="18" fillId="35" borderId="3" xfId="0" applyFont="1" applyFill="1" applyBorder="1"/>
    <xf numFmtId="49" fontId="17" fillId="35" borderId="0" xfId="0" applyNumberFormat="1" applyFont="1" applyFill="1"/>
    <xf numFmtId="175" fontId="17" fillId="35" borderId="0" xfId="0" applyNumberFormat="1" applyFont="1" applyFill="1"/>
    <xf numFmtId="0" fontId="0" fillId="10" borderId="0" xfId="0" applyFill="1" applyAlignment="1">
      <alignment horizontal="center"/>
    </xf>
    <xf numFmtId="169" fontId="85" fillId="3" borderId="37" xfId="1" applyNumberFormat="1" applyFont="1" applyFill="1" applyBorder="1" applyAlignment="1" applyProtection="1">
      <alignment horizontal="center" vertical="center"/>
      <protection locked="0"/>
    </xf>
    <xf numFmtId="0" fontId="3" fillId="10" borderId="10" xfId="0" applyFont="1" applyFill="1" applyBorder="1" applyAlignment="1">
      <alignment horizontal="center" vertical="center"/>
    </xf>
    <xf numFmtId="0" fontId="0" fillId="34" borderId="5" xfId="0" applyFill="1" applyBorder="1" applyAlignment="1">
      <alignment horizontal="left" vertical="center"/>
    </xf>
    <xf numFmtId="0" fontId="0" fillId="25" borderId="1" xfId="0" applyFill="1" applyBorder="1" applyAlignment="1">
      <alignment horizontal="left" vertical="center"/>
    </xf>
    <xf numFmtId="0" fontId="18" fillId="25" borderId="5" xfId="0" applyFont="1" applyFill="1" applyBorder="1" applyAlignment="1">
      <alignment horizontal="left" vertical="center"/>
    </xf>
    <xf numFmtId="0" fontId="0" fillId="12" borderId="132" xfId="0" applyFill="1" applyBorder="1" applyAlignment="1">
      <alignment horizontal="center"/>
    </xf>
    <xf numFmtId="0" fontId="0" fillId="12" borderId="60" xfId="0" applyFill="1" applyBorder="1"/>
    <xf numFmtId="0" fontId="190" fillId="0" borderId="0" xfId="0" applyFont="1"/>
    <xf numFmtId="0" fontId="22" fillId="25" borderId="75" xfId="3" applyFont="1" applyFill="1" applyBorder="1" applyAlignment="1">
      <alignment horizontal="center" vertical="center" wrapText="1"/>
    </xf>
    <xf numFmtId="0" fontId="165" fillId="12" borderId="75" xfId="3" applyFont="1" applyFill="1" applyBorder="1" applyAlignment="1">
      <alignment horizontal="center" vertical="center"/>
    </xf>
    <xf numFmtId="0" fontId="22" fillId="29" borderId="75" xfId="3" applyFont="1" applyFill="1" applyBorder="1" applyAlignment="1">
      <alignment horizontal="center" vertical="center" wrapText="1"/>
    </xf>
    <xf numFmtId="0" fontId="48" fillId="0" borderId="1" xfId="3" applyFont="1" applyBorder="1" applyAlignment="1">
      <alignment horizontal="center" vertical="center"/>
    </xf>
    <xf numFmtId="0" fontId="48" fillId="0" borderId="47" xfId="3" applyFont="1" applyBorder="1" applyAlignment="1">
      <alignment horizontal="center" vertical="center"/>
    </xf>
    <xf numFmtId="0" fontId="48" fillId="0" borderId="2" xfId="3" applyFont="1" applyBorder="1" applyAlignment="1">
      <alignment horizontal="center" vertical="center"/>
    </xf>
    <xf numFmtId="0" fontId="22" fillId="19" borderId="130" xfId="3" applyFont="1" applyFill="1" applyBorder="1" applyAlignment="1">
      <alignment horizontal="center" vertical="center"/>
    </xf>
    <xf numFmtId="0" fontId="12" fillId="0" borderId="60" xfId="3" applyBorder="1"/>
    <xf numFmtId="0" fontId="93" fillId="19" borderId="3" xfId="0" applyFont="1" applyFill="1" applyBorder="1" applyAlignment="1">
      <alignment horizontal="center" wrapText="1"/>
    </xf>
    <xf numFmtId="0" fontId="12" fillId="0" borderId="0" xfId="3" applyAlignment="1">
      <alignment horizontal="left" wrapText="1"/>
    </xf>
    <xf numFmtId="0" fontId="95" fillId="19" borderId="46" xfId="3" applyFont="1" applyFill="1" applyBorder="1" applyAlignment="1">
      <alignment horizontal="center" vertical="center" wrapText="1"/>
    </xf>
    <xf numFmtId="0" fontId="35" fillId="18" borderId="145" xfId="0" applyFont="1" applyFill="1" applyBorder="1" applyAlignment="1">
      <alignment horizontal="left" vertical="center"/>
    </xf>
    <xf numFmtId="0" fontId="35" fillId="18" borderId="13" xfId="0" applyFont="1" applyFill="1" applyBorder="1" applyAlignment="1">
      <alignment horizontal="left" vertical="center"/>
    </xf>
    <xf numFmtId="0" fontId="17" fillId="3" borderId="0" xfId="0" applyFont="1" applyFill="1"/>
    <xf numFmtId="0" fontId="0" fillId="12" borderId="0" xfId="0" applyFill="1" applyAlignment="1">
      <alignment horizontal="center"/>
    </xf>
    <xf numFmtId="0" fontId="0" fillId="18" borderId="7" xfId="0" applyFill="1" applyBorder="1" applyAlignment="1">
      <alignment horizontal="center"/>
    </xf>
    <xf numFmtId="0" fontId="0" fillId="18" borderId="0" xfId="0" applyFill="1" applyAlignment="1">
      <alignment horizontal="center"/>
    </xf>
    <xf numFmtId="0" fontId="36" fillId="18" borderId="47" xfId="0" applyFont="1" applyFill="1" applyBorder="1" applyAlignment="1">
      <alignment horizontal="center" vertical="center"/>
    </xf>
    <xf numFmtId="0" fontId="36" fillId="18" borderId="1" xfId="0" applyFont="1" applyFill="1" applyBorder="1" applyAlignment="1">
      <alignment horizontal="center" vertical="center"/>
    </xf>
    <xf numFmtId="0" fontId="0" fillId="16" borderId="1" xfId="0" applyFill="1" applyBorder="1"/>
    <xf numFmtId="0" fontId="3" fillId="8" borderId="3" xfId="0" applyFont="1" applyFill="1" applyBorder="1" applyAlignment="1">
      <alignment horizontal="center" vertical="center"/>
    </xf>
    <xf numFmtId="0" fontId="36" fillId="10" borderId="13" xfId="0" applyFont="1" applyFill="1" applyBorder="1" applyAlignment="1">
      <alignment horizontal="center" vertical="center"/>
    </xf>
    <xf numFmtId="164" fontId="3" fillId="27" borderId="5" xfId="0" applyNumberFormat="1" applyFont="1" applyFill="1" applyBorder="1" applyAlignment="1">
      <alignment horizontal="center" vertical="center"/>
    </xf>
    <xf numFmtId="164" fontId="3" fillId="27" borderId="1" xfId="0" applyNumberFormat="1" applyFont="1" applyFill="1" applyBorder="1" applyAlignment="1">
      <alignment horizontal="center" vertical="center"/>
    </xf>
    <xf numFmtId="164" fontId="36" fillId="27" borderId="11" xfId="0" applyNumberFormat="1" applyFont="1" applyFill="1" applyBorder="1" applyAlignment="1">
      <alignment horizontal="center" vertical="center"/>
    </xf>
    <xf numFmtId="0" fontId="17" fillId="0" borderId="0" xfId="0" applyFont="1"/>
    <xf numFmtId="170" fontId="29" fillId="35" borderId="0" xfId="0" applyNumberFormat="1" applyFont="1" applyFill="1" applyAlignment="1">
      <alignment horizontal="right"/>
    </xf>
    <xf numFmtId="0" fontId="0" fillId="16" borderId="138" xfId="0" applyFill="1" applyBorder="1"/>
    <xf numFmtId="0" fontId="3" fillId="8" borderId="75" xfId="0" applyFont="1" applyFill="1" applyBorder="1" applyAlignment="1">
      <alignment horizontal="center" vertical="center"/>
    </xf>
    <xf numFmtId="164" fontId="3" fillId="27" borderId="11" xfId="0" applyNumberFormat="1" applyFont="1" applyFill="1" applyBorder="1" applyAlignment="1">
      <alignment horizontal="center" vertical="center"/>
    </xf>
    <xf numFmtId="0" fontId="36" fillId="18" borderId="145" xfId="0" applyFont="1" applyFill="1" applyBorder="1" applyAlignment="1">
      <alignment horizontal="left" vertical="center"/>
    </xf>
    <xf numFmtId="0" fontId="36" fillId="18" borderId="13" xfId="0" applyFont="1" applyFill="1" applyBorder="1" applyAlignment="1">
      <alignment horizontal="left" vertical="center"/>
    </xf>
    <xf numFmtId="0" fontId="45" fillId="12" borderId="149" xfId="1" applyFont="1" applyFill="1" applyBorder="1" applyAlignment="1">
      <alignment horizontal="center" textRotation="90" wrapText="1"/>
    </xf>
    <xf numFmtId="0" fontId="22" fillId="3" borderId="150" xfId="1" applyFont="1" applyFill="1" applyBorder="1" applyAlignment="1">
      <alignment horizontal="center" vertical="center" wrapText="1"/>
    </xf>
    <xf numFmtId="0" fontId="1" fillId="0" borderId="151" xfId="1" applyBorder="1"/>
    <xf numFmtId="0" fontId="66" fillId="0" borderId="152" xfId="1" applyFont="1" applyBorder="1" applyAlignment="1">
      <alignment horizontal="center" vertical="center" wrapText="1"/>
    </xf>
    <xf numFmtId="0" fontId="66" fillId="0" borderId="153" xfId="1" applyFont="1" applyBorder="1" applyAlignment="1">
      <alignment horizontal="center" vertical="center" wrapText="1"/>
    </xf>
    <xf numFmtId="0" fontId="1" fillId="0" borderId="154" xfId="1" applyBorder="1"/>
    <xf numFmtId="0" fontId="66" fillId="3" borderId="153" xfId="1" applyFont="1" applyFill="1" applyBorder="1" applyAlignment="1">
      <alignment horizontal="center" vertical="center" wrapText="1"/>
    </xf>
    <xf numFmtId="0" fontId="66" fillId="0" borderId="155" xfId="1" applyFont="1" applyBorder="1" applyAlignment="1">
      <alignment horizontal="center" vertical="center" wrapText="1"/>
    </xf>
    <xf numFmtId="0" fontId="1" fillId="14" borderId="156" xfId="1" applyFill="1" applyBorder="1"/>
    <xf numFmtId="0" fontId="66" fillId="0" borderId="159" xfId="1" applyFont="1" applyBorder="1" applyAlignment="1">
      <alignment horizontal="center" vertical="center" wrapText="1"/>
    </xf>
    <xf numFmtId="0" fontId="66" fillId="0" borderId="160" xfId="1" applyFont="1" applyBorder="1" applyAlignment="1">
      <alignment horizontal="center" vertical="center" wrapText="1"/>
    </xf>
    <xf numFmtId="0" fontId="66" fillId="0" borderId="161" xfId="1" applyFont="1" applyBorder="1" applyAlignment="1">
      <alignment horizontal="center" vertical="center" wrapText="1"/>
    </xf>
    <xf numFmtId="0" fontId="46" fillId="0" borderId="162" xfId="1" applyFont="1" applyBorder="1" applyAlignment="1">
      <alignment vertical="center" wrapText="1"/>
    </xf>
    <xf numFmtId="0" fontId="48" fillId="0" borderId="163" xfId="1" applyFont="1" applyBorder="1" applyAlignment="1">
      <alignment vertical="center" wrapText="1"/>
    </xf>
    <xf numFmtId="0" fontId="48" fillId="0" borderId="164" xfId="1" applyFont="1" applyBorder="1" applyAlignment="1">
      <alignment vertical="center" wrapText="1"/>
    </xf>
    <xf numFmtId="0" fontId="48" fillId="0" borderId="165" xfId="1" applyFont="1" applyBorder="1" applyAlignment="1">
      <alignment vertical="center" wrapText="1"/>
    </xf>
    <xf numFmtId="0" fontId="48" fillId="0" borderId="166" xfId="1" applyFont="1" applyBorder="1" applyAlignment="1">
      <alignment vertical="center" wrapText="1"/>
    </xf>
    <xf numFmtId="0" fontId="1" fillId="0" borderId="167" xfId="1" applyBorder="1"/>
    <xf numFmtId="17" fontId="50" fillId="16" borderId="0" xfId="3" quotePrefix="1" applyNumberFormat="1" applyFont="1" applyFill="1" applyAlignment="1">
      <alignment horizontal="center" vertical="center" wrapText="1"/>
    </xf>
    <xf numFmtId="0" fontId="51" fillId="16" borderId="0" xfId="3" applyFont="1" applyFill="1" applyAlignment="1">
      <alignment horizontal="left" vertical="center"/>
    </xf>
    <xf numFmtId="0" fontId="47" fillId="16" borderId="0" xfId="3" applyFont="1" applyFill="1" applyAlignment="1">
      <alignment vertical="center"/>
    </xf>
    <xf numFmtId="0" fontId="50" fillId="16" borderId="0" xfId="3" applyFont="1" applyFill="1" applyAlignment="1">
      <alignment vertical="center"/>
    </xf>
    <xf numFmtId="0" fontId="17" fillId="10" borderId="0" xfId="0" applyFont="1" applyFill="1"/>
    <xf numFmtId="0" fontId="0" fillId="12" borderId="7" xfId="0" applyFill="1" applyBorder="1"/>
    <xf numFmtId="164" fontId="3" fillId="18" borderId="60" xfId="0" applyNumberFormat="1" applyFont="1" applyFill="1" applyBorder="1" applyAlignment="1">
      <alignment horizontal="center" vertical="center"/>
    </xf>
    <xf numFmtId="0" fontId="0" fillId="12" borderId="7" xfId="0" applyFill="1" applyBorder="1" applyAlignment="1">
      <alignment horizontal="center"/>
    </xf>
    <xf numFmtId="2" fontId="17" fillId="10" borderId="0" xfId="0" applyNumberFormat="1" applyFont="1" applyFill="1"/>
    <xf numFmtId="0" fontId="146" fillId="18" borderId="7" xfId="3" applyFont="1" applyFill="1" applyBorder="1" applyAlignment="1" applyProtection="1">
      <alignment horizontal="center" vertical="center"/>
      <protection locked="0"/>
    </xf>
    <xf numFmtId="0" fontId="110" fillId="18" borderId="60" xfId="3" applyFont="1" applyFill="1" applyBorder="1" applyAlignment="1" applyProtection="1">
      <alignment horizontal="left" vertical="center"/>
      <protection locked="0"/>
    </xf>
    <xf numFmtId="0" fontId="110" fillId="18" borderId="0" xfId="3" applyFont="1" applyFill="1" applyAlignment="1" applyProtection="1">
      <alignment horizontal="left" vertical="center"/>
      <protection locked="0"/>
    </xf>
    <xf numFmtId="0" fontId="110" fillId="18" borderId="132" xfId="3" applyFont="1" applyFill="1" applyBorder="1" applyAlignment="1">
      <alignment vertical="center"/>
    </xf>
    <xf numFmtId="0" fontId="94" fillId="18" borderId="60" xfId="3" applyFont="1" applyFill="1" applyBorder="1" applyAlignment="1">
      <alignment vertical="center"/>
    </xf>
    <xf numFmtId="0" fontId="94" fillId="18" borderId="0" xfId="3" applyFont="1" applyFill="1" applyAlignment="1">
      <alignment vertical="center"/>
    </xf>
    <xf numFmtId="0" fontId="94" fillId="18" borderId="132" xfId="3" applyFont="1" applyFill="1" applyBorder="1" applyAlignment="1">
      <alignment vertical="center"/>
    </xf>
    <xf numFmtId="0" fontId="149" fillId="18" borderId="30" xfId="3" applyFont="1" applyFill="1" applyBorder="1" applyAlignment="1">
      <alignment vertical="center"/>
    </xf>
    <xf numFmtId="0" fontId="93" fillId="19" borderId="141" xfId="0" applyFont="1" applyFill="1" applyBorder="1" applyAlignment="1">
      <alignment horizontal="center" wrapText="1"/>
    </xf>
    <xf numFmtId="0" fontId="93" fillId="19" borderId="171" xfId="0" applyFont="1" applyFill="1" applyBorder="1" applyAlignment="1">
      <alignment horizontal="center" wrapText="1"/>
    </xf>
    <xf numFmtId="0" fontId="127" fillId="3" borderId="171" xfId="0" applyFont="1" applyFill="1" applyBorder="1" applyAlignment="1" applyProtection="1">
      <alignment horizontal="center" vertical="center"/>
      <protection locked="0"/>
    </xf>
    <xf numFmtId="0" fontId="129" fillId="3" borderId="171" xfId="0" applyFont="1" applyFill="1" applyBorder="1" applyAlignment="1" applyProtection="1">
      <alignment horizontal="center" vertical="center"/>
      <protection locked="0"/>
    </xf>
    <xf numFmtId="0" fontId="0" fillId="3" borderId="0" xfId="0" applyFill="1"/>
    <xf numFmtId="0" fontId="0" fillId="3" borderId="168" xfId="0" applyFill="1" applyBorder="1"/>
    <xf numFmtId="0" fontId="47" fillId="3" borderId="0" xfId="0" applyFont="1" applyFill="1"/>
    <xf numFmtId="0" fontId="51" fillId="3" borderId="0" xfId="0" applyFont="1" applyFill="1" applyAlignment="1">
      <alignment vertical="center"/>
    </xf>
    <xf numFmtId="0" fontId="95" fillId="19" borderId="173" xfId="3" applyFont="1" applyFill="1" applyBorder="1" applyAlignment="1">
      <alignment horizontal="center" vertical="center" wrapText="1"/>
    </xf>
    <xf numFmtId="0" fontId="95" fillId="19" borderId="174" xfId="3" applyFont="1" applyFill="1" applyBorder="1" applyAlignment="1">
      <alignment horizontal="center" vertical="center" wrapText="1"/>
    </xf>
    <xf numFmtId="0" fontId="95" fillId="19" borderId="175" xfId="3" applyFont="1" applyFill="1" applyBorder="1" applyAlignment="1">
      <alignment horizontal="center" vertical="center" wrapText="1"/>
    </xf>
    <xf numFmtId="0" fontId="95" fillId="19" borderId="139" xfId="3" applyFont="1" applyFill="1" applyBorder="1" applyAlignment="1">
      <alignment horizontal="center" vertical="center" wrapText="1"/>
    </xf>
    <xf numFmtId="0" fontId="95" fillId="19" borderId="140" xfId="3" applyFont="1" applyFill="1" applyBorder="1" applyAlignment="1">
      <alignment horizontal="center" vertical="center" wrapText="1"/>
    </xf>
    <xf numFmtId="0" fontId="29" fillId="19" borderId="0" xfId="3" applyFont="1" applyFill="1" applyAlignment="1">
      <alignment horizontal="center" vertical="center" wrapText="1"/>
    </xf>
    <xf numFmtId="0" fontId="29" fillId="19" borderId="140" xfId="3" applyFont="1" applyFill="1" applyBorder="1" applyAlignment="1">
      <alignment horizontal="center" vertical="center" wrapText="1"/>
    </xf>
    <xf numFmtId="0" fontId="95" fillId="19" borderId="176" xfId="3" applyFont="1" applyFill="1" applyBorder="1" applyAlignment="1">
      <alignment horizontal="center" vertical="center" wrapText="1"/>
    </xf>
    <xf numFmtId="0" fontId="95" fillId="19" borderId="177" xfId="3" applyFont="1" applyFill="1" applyBorder="1" applyAlignment="1">
      <alignment horizontal="center" vertical="center"/>
    </xf>
    <xf numFmtId="0" fontId="47" fillId="3" borderId="178" xfId="3" applyFont="1" applyFill="1" applyBorder="1" applyAlignment="1" applyProtection="1">
      <alignment horizontal="center" vertical="center"/>
      <protection locked="0"/>
    </xf>
    <xf numFmtId="164" fontId="47" fillId="3" borderId="141" xfId="3" applyNumberFormat="1" applyFont="1" applyFill="1" applyBorder="1" applyAlignment="1" applyProtection="1">
      <alignment horizontal="center" vertical="center"/>
      <protection locked="0"/>
    </xf>
    <xf numFmtId="164" fontId="47" fillId="3" borderId="142" xfId="3" applyNumberFormat="1" applyFont="1" applyFill="1" applyBorder="1" applyAlignment="1" applyProtection="1">
      <alignment horizontal="center" vertical="center"/>
      <protection locked="0"/>
    </xf>
    <xf numFmtId="1" fontId="47" fillId="3" borderId="141" xfId="3" applyNumberFormat="1" applyFont="1" applyFill="1" applyBorder="1" applyAlignment="1" applyProtection="1">
      <alignment horizontal="center" vertical="center"/>
      <protection locked="0"/>
    </xf>
    <xf numFmtId="0" fontId="122" fillId="3" borderId="143" xfId="3" applyFont="1" applyFill="1" applyBorder="1" applyAlignment="1">
      <alignment horizontal="center" vertical="center"/>
    </xf>
    <xf numFmtId="0" fontId="123" fillId="3" borderId="179" xfId="3" applyFont="1" applyFill="1" applyBorder="1" applyAlignment="1">
      <alignment horizontal="center" vertical="center"/>
    </xf>
    <xf numFmtId="0" fontId="123" fillId="3" borderId="171" xfId="3" applyFont="1" applyFill="1" applyBorder="1" applyAlignment="1">
      <alignment horizontal="center" vertical="center"/>
    </xf>
    <xf numFmtId="0" fontId="47" fillId="3" borderId="48" xfId="3" applyFont="1" applyFill="1" applyBorder="1" applyAlignment="1">
      <alignment horizontal="center" vertical="center"/>
    </xf>
    <xf numFmtId="164" fontId="93" fillId="3" borderId="0" xfId="3" applyNumberFormat="1" applyFont="1" applyFill="1" applyAlignment="1">
      <alignment horizontal="left" vertical="center"/>
    </xf>
    <xf numFmtId="167" fontId="47" fillId="3" borderId="0" xfId="3" applyNumberFormat="1" applyFont="1" applyFill="1" applyAlignment="1">
      <alignment horizontal="center" vertical="center"/>
    </xf>
    <xf numFmtId="1" fontId="47" fillId="3" borderId="0" xfId="3" applyNumberFormat="1" applyFont="1" applyFill="1" applyAlignment="1">
      <alignment horizontal="center" vertical="center"/>
    </xf>
    <xf numFmtId="2" fontId="47" fillId="3" borderId="0" xfId="3" applyNumberFormat="1" applyFont="1" applyFill="1" applyAlignment="1">
      <alignment horizontal="center" vertical="center"/>
    </xf>
    <xf numFmtId="0" fontId="123" fillId="3" borderId="168" xfId="3" applyFont="1" applyFill="1" applyBorder="1" applyAlignment="1">
      <alignment horizontal="center" vertical="center"/>
    </xf>
    <xf numFmtId="0" fontId="12" fillId="3" borderId="48" xfId="3" applyFill="1" applyBorder="1"/>
    <xf numFmtId="0" fontId="12" fillId="3" borderId="168" xfId="3" applyFill="1" applyBorder="1"/>
    <xf numFmtId="0" fontId="50" fillId="3" borderId="48" xfId="3" quotePrefix="1" applyFont="1" applyFill="1" applyBorder="1" applyAlignment="1">
      <alignment horizontal="center" vertical="center" wrapText="1"/>
    </xf>
    <xf numFmtId="0" fontId="93" fillId="19" borderId="173" xfId="3" applyFont="1" applyFill="1" applyBorder="1" applyAlignment="1">
      <alignment horizontal="center" vertical="center" wrapText="1"/>
    </xf>
    <xf numFmtId="0" fontId="93" fillId="19" borderId="174" xfId="3" applyFont="1" applyFill="1" applyBorder="1" applyAlignment="1">
      <alignment horizontal="center" vertical="center" wrapText="1"/>
    </xf>
    <xf numFmtId="0" fontId="93" fillId="19" borderId="175" xfId="3" applyFont="1" applyFill="1" applyBorder="1" applyAlignment="1">
      <alignment horizontal="center" vertical="center" wrapText="1"/>
    </xf>
    <xf numFmtId="0" fontId="93" fillId="19" borderId="139" xfId="3" applyFont="1" applyFill="1" applyBorder="1" applyAlignment="1">
      <alignment horizontal="center" vertical="center" wrapText="1"/>
    </xf>
    <xf numFmtId="0" fontId="93" fillId="19" borderId="140" xfId="3" applyFont="1" applyFill="1" applyBorder="1" applyAlignment="1">
      <alignment horizontal="center" vertical="center" wrapText="1"/>
    </xf>
    <xf numFmtId="0" fontId="93" fillId="19" borderId="0" xfId="3" applyFont="1" applyFill="1" applyAlignment="1">
      <alignment horizontal="center" vertical="center" wrapText="1"/>
    </xf>
    <xf numFmtId="0" fontId="93" fillId="19" borderId="176" xfId="3" applyFont="1" applyFill="1" applyBorder="1" applyAlignment="1">
      <alignment horizontal="center" vertical="center" wrapText="1"/>
    </xf>
    <xf numFmtId="0" fontId="93" fillId="19" borderId="177" xfId="3" applyFont="1" applyFill="1" applyBorder="1" applyAlignment="1">
      <alignment horizontal="center" vertical="center"/>
    </xf>
    <xf numFmtId="0" fontId="47" fillId="0" borderId="136" xfId="3" applyFont="1" applyBorder="1" applyAlignment="1">
      <alignment horizontal="left" vertical="center"/>
    </xf>
    <xf numFmtId="0" fontId="52" fillId="19" borderId="145" xfId="3" applyFont="1" applyFill="1" applyBorder="1" applyAlignment="1">
      <alignment horizontal="center" vertical="center"/>
    </xf>
    <xf numFmtId="0" fontId="48" fillId="0" borderId="143" xfId="3" applyFont="1" applyBorder="1" applyAlignment="1">
      <alignment horizontal="center" vertical="center"/>
    </xf>
    <xf numFmtId="0" fontId="48" fillId="0" borderId="138" xfId="3" applyFont="1" applyBorder="1" applyAlignment="1">
      <alignment horizontal="center" vertical="center"/>
    </xf>
    <xf numFmtId="0" fontId="47" fillId="18" borderId="0" xfId="3" applyFont="1" applyFill="1" applyAlignment="1">
      <alignment horizontal="center" vertical="center"/>
    </xf>
    <xf numFmtId="0" fontId="5" fillId="3" borderId="60" xfId="1" applyFont="1" applyFill="1" applyBorder="1" applyAlignment="1">
      <alignment horizontal="center" vertical="center"/>
    </xf>
    <xf numFmtId="0" fontId="5" fillId="3" borderId="132" xfId="1" applyFont="1" applyFill="1" applyBorder="1" applyAlignment="1">
      <alignment horizontal="center" vertical="center"/>
    </xf>
    <xf numFmtId="0" fontId="8" fillId="4" borderId="143" xfId="1" applyFont="1" applyFill="1" applyBorder="1" applyAlignment="1">
      <alignment horizontal="center" vertical="center" wrapText="1"/>
    </xf>
    <xf numFmtId="0" fontId="8" fillId="4" borderId="181" xfId="1" applyFont="1" applyFill="1" applyBorder="1" applyAlignment="1">
      <alignment horizontal="center" vertical="center" wrapText="1"/>
    </xf>
    <xf numFmtId="49" fontId="7" fillId="0" borderId="144" xfId="1" applyNumberFormat="1" applyFont="1" applyBorder="1" applyAlignment="1">
      <alignment horizontal="center"/>
    </xf>
    <xf numFmtId="0" fontId="16" fillId="0" borderId="181" xfId="1" applyFont="1" applyBorder="1" applyAlignment="1">
      <alignment horizontal="center" vertical="center" wrapText="1"/>
    </xf>
    <xf numFmtId="0" fontId="17" fillId="0" borderId="142" xfId="0" applyFont="1" applyBorder="1" applyAlignment="1">
      <alignment horizontal="left" vertical="center"/>
    </xf>
    <xf numFmtId="0" fontId="38" fillId="0" borderId="181" xfId="1" applyFont="1" applyBorder="1" applyAlignment="1">
      <alignment horizontal="center" vertical="center" wrapText="1"/>
    </xf>
    <xf numFmtId="0" fontId="7" fillId="5" borderId="132" xfId="1" applyFont="1" applyFill="1" applyBorder="1" applyAlignment="1">
      <alignment horizontal="center" vertical="center" wrapText="1"/>
    </xf>
    <xf numFmtId="0" fontId="19" fillId="0" borderId="181" xfId="1" applyFont="1" applyBorder="1" applyAlignment="1">
      <alignment horizontal="center" vertical="center" wrapText="1"/>
    </xf>
    <xf numFmtId="0" fontId="12" fillId="0" borderId="132" xfId="3" applyBorder="1"/>
    <xf numFmtId="0" fontId="3" fillId="18" borderId="182" xfId="3" applyFont="1" applyFill="1" applyBorder="1" applyAlignment="1">
      <alignment horizontal="center"/>
    </xf>
    <xf numFmtId="0" fontId="3" fillId="18" borderId="183" xfId="3" applyFont="1" applyFill="1" applyBorder="1"/>
    <xf numFmtId="0" fontId="3" fillId="18" borderId="184" xfId="3" applyFont="1" applyFill="1" applyBorder="1"/>
    <xf numFmtId="0" fontId="12" fillId="0" borderId="1" xfId="3" applyBorder="1"/>
    <xf numFmtId="0" fontId="69" fillId="0" borderId="60" xfId="3" applyFont="1" applyBorder="1"/>
    <xf numFmtId="0" fontId="3" fillId="0" borderId="132" xfId="5" applyFont="1" applyFill="1" applyBorder="1" applyAlignment="1">
      <alignment horizontal="center"/>
    </xf>
    <xf numFmtId="0" fontId="3" fillId="0" borderId="132" xfId="3" applyFont="1" applyBorder="1"/>
    <xf numFmtId="0" fontId="17" fillId="0" borderId="132" xfId="3" applyFont="1" applyBorder="1"/>
    <xf numFmtId="0" fontId="12" fillId="0" borderId="132" xfId="3" applyBorder="1" applyAlignment="1">
      <alignment vertical="center"/>
    </xf>
    <xf numFmtId="0" fontId="3" fillId="0" borderId="132" xfId="3" applyFont="1" applyBorder="1" applyAlignment="1">
      <alignment horizontal="left"/>
    </xf>
    <xf numFmtId="0" fontId="12" fillId="0" borderId="132" xfId="3" applyBorder="1" applyAlignment="1">
      <alignment horizontal="left"/>
    </xf>
    <xf numFmtId="0" fontId="12" fillId="0" borderId="132" xfId="3" applyBorder="1" applyAlignment="1">
      <alignment horizontal="left" wrapText="1"/>
    </xf>
    <xf numFmtId="0" fontId="12" fillId="0" borderId="132" xfId="3" applyBorder="1" applyAlignment="1">
      <alignment horizontal="left" vertical="top" wrapText="1"/>
    </xf>
    <xf numFmtId="0" fontId="68" fillId="0" borderId="132" xfId="3" applyFont="1" applyBorder="1" applyAlignment="1">
      <alignment horizontal="left" wrapText="1"/>
    </xf>
    <xf numFmtId="0" fontId="68" fillId="0" borderId="132" xfId="3" applyFont="1" applyBorder="1" applyAlignment="1">
      <alignment horizontal="left"/>
    </xf>
    <xf numFmtId="0" fontId="12" fillId="0" borderId="35" xfId="3" applyBorder="1" applyAlignment="1">
      <alignment horizontal="left" vertical="center"/>
    </xf>
    <xf numFmtId="0" fontId="12" fillId="0" borderId="35" xfId="3" applyBorder="1" applyAlignment="1">
      <alignment vertical="center"/>
    </xf>
    <xf numFmtId="0" fontId="12" fillId="0" borderId="38" xfId="3" applyBorder="1" applyAlignment="1">
      <alignment vertical="center"/>
    </xf>
    <xf numFmtId="0" fontId="12" fillId="0" borderId="37" xfId="3" applyBorder="1"/>
    <xf numFmtId="0" fontId="12" fillId="0" borderId="35" xfId="3" applyBorder="1"/>
    <xf numFmtId="0" fontId="12" fillId="0" borderId="77" xfId="3" applyBorder="1"/>
    <xf numFmtId="0" fontId="3" fillId="25" borderId="5" xfId="0" applyFont="1" applyFill="1" applyBorder="1" applyAlignment="1">
      <alignment horizontal="left" vertical="center"/>
    </xf>
    <xf numFmtId="0" fontId="3" fillId="27" borderId="38" xfId="0" applyFont="1" applyFill="1" applyBorder="1" applyAlignment="1">
      <alignment horizontal="right" vertical="center"/>
    </xf>
    <xf numFmtId="0" fontId="3" fillId="18" borderId="139" xfId="0" applyFont="1" applyFill="1" applyBorder="1" applyAlignment="1">
      <alignment horizontal="center" vertical="center"/>
    </xf>
    <xf numFmtId="0" fontId="3" fillId="8" borderId="79" xfId="0" applyFont="1" applyFill="1" applyBorder="1" applyAlignment="1">
      <alignment horizontal="left" vertical="center"/>
    </xf>
    <xf numFmtId="169" fontId="85" fillId="3" borderId="38" xfId="1" applyNumberFormat="1" applyFont="1" applyFill="1" applyBorder="1" applyAlignment="1" applyProtection="1">
      <alignment horizontal="center" vertical="center"/>
      <protection locked="0"/>
    </xf>
    <xf numFmtId="0" fontId="3" fillId="8" borderId="37" xfId="0" applyFont="1" applyFill="1" applyBorder="1" applyAlignment="1">
      <alignment horizontal="left" vertical="center"/>
    </xf>
    <xf numFmtId="0" fontId="0" fillId="8" borderId="35" xfId="0" applyFill="1" applyBorder="1" applyAlignment="1">
      <alignment horizontal="left" vertical="center"/>
    </xf>
    <xf numFmtId="164" fontId="0" fillId="3" borderId="38" xfId="0" applyNumberFormat="1" applyFill="1" applyBorder="1" applyAlignment="1" applyProtection="1">
      <alignment vertical="center"/>
      <protection locked="0"/>
    </xf>
    <xf numFmtId="164" fontId="3" fillId="27" borderId="38" xfId="0" applyNumberFormat="1" applyFont="1" applyFill="1" applyBorder="1"/>
    <xf numFmtId="0" fontId="35" fillId="25" borderId="37" xfId="0" applyFont="1" applyFill="1" applyBorder="1" applyAlignment="1">
      <alignment horizontal="center" vertical="center"/>
    </xf>
    <xf numFmtId="170" fontId="35" fillId="27" borderId="38" xfId="0" applyNumberFormat="1" applyFont="1" applyFill="1" applyBorder="1" applyAlignment="1">
      <alignment horizontal="center" vertical="center"/>
    </xf>
    <xf numFmtId="0" fontId="35" fillId="25" borderId="37" xfId="0" applyFont="1" applyFill="1" applyBorder="1" applyAlignment="1">
      <alignment horizontal="right"/>
    </xf>
    <xf numFmtId="170" fontId="35" fillId="27" borderId="38" xfId="0" applyNumberFormat="1" applyFont="1" applyFill="1" applyBorder="1"/>
    <xf numFmtId="0" fontId="12" fillId="3" borderId="75" xfId="3" applyFill="1" applyBorder="1"/>
    <xf numFmtId="0" fontId="12" fillId="18" borderId="75" xfId="3" applyFill="1" applyBorder="1"/>
    <xf numFmtId="0" fontId="12" fillId="27" borderId="75" xfId="3" applyFill="1" applyBorder="1"/>
    <xf numFmtId="0" fontId="12" fillId="19" borderId="75" xfId="3" applyFill="1" applyBorder="1"/>
    <xf numFmtId="0" fontId="22" fillId="30" borderId="4" xfId="3" applyFont="1" applyFill="1" applyBorder="1" applyAlignment="1">
      <alignment vertical="center"/>
    </xf>
    <xf numFmtId="0" fontId="95" fillId="30" borderId="4" xfId="0" applyFont="1" applyFill="1" applyBorder="1" applyAlignment="1">
      <alignment vertical="center"/>
    </xf>
    <xf numFmtId="0" fontId="95" fillId="30" borderId="5" xfId="0" applyFont="1" applyFill="1" applyBorder="1" applyAlignment="1">
      <alignment vertical="center"/>
    </xf>
    <xf numFmtId="0" fontId="163" fillId="3" borderId="75" xfId="3" applyFont="1" applyFill="1" applyBorder="1" applyAlignment="1">
      <alignment horizontal="center" vertical="center"/>
    </xf>
    <xf numFmtId="0" fontId="52" fillId="3" borderId="75" xfId="3" applyFont="1" applyFill="1" applyBorder="1" applyAlignment="1">
      <alignment horizontal="center" vertical="center"/>
    </xf>
    <xf numFmtId="0" fontId="140" fillId="12" borderId="0" xfId="3" applyFont="1" applyFill="1" applyAlignment="1">
      <alignment vertical="center"/>
    </xf>
    <xf numFmtId="0" fontId="12" fillId="0" borderId="37" xfId="3" applyBorder="1" applyAlignment="1">
      <alignment horizontal="center" vertical="center"/>
    </xf>
    <xf numFmtId="0" fontId="12" fillId="0" borderId="35" xfId="3" applyBorder="1" applyAlignment="1">
      <alignment vertical="center" wrapText="1"/>
    </xf>
    <xf numFmtId="0" fontId="195" fillId="10" borderId="0" xfId="1" applyFont="1" applyFill="1"/>
    <xf numFmtId="0" fontId="190" fillId="10" borderId="0" xfId="1" applyFont="1" applyFill="1" applyAlignment="1">
      <alignment horizontal="left" vertical="center"/>
    </xf>
    <xf numFmtId="0" fontId="47" fillId="0" borderId="1" xfId="0" applyFont="1" applyBorder="1" applyAlignment="1">
      <alignment horizontal="left" vertical="center" wrapText="1"/>
    </xf>
    <xf numFmtId="0" fontId="166" fillId="3" borderId="0" xfId="12" applyFill="1"/>
    <xf numFmtId="0" fontId="0" fillId="3" borderId="0" xfId="0" applyFill="1" applyAlignment="1">
      <alignment horizontal="center"/>
    </xf>
    <xf numFmtId="0" fontId="130" fillId="5" borderId="0" xfId="3" applyFont="1" applyFill="1" applyAlignment="1">
      <alignment horizontal="center" vertical="center" wrapText="1"/>
    </xf>
    <xf numFmtId="0" fontId="125" fillId="18" borderId="1" xfId="3" applyFont="1" applyFill="1" applyBorder="1" applyAlignment="1">
      <alignment horizontal="center" vertical="center" wrapText="1"/>
    </xf>
    <xf numFmtId="0" fontId="139" fillId="12" borderId="85" xfId="3" applyFont="1" applyFill="1" applyBorder="1" applyAlignment="1">
      <alignment horizontal="left" vertical="center"/>
    </xf>
    <xf numFmtId="0" fontId="52" fillId="26" borderId="4" xfId="3" applyFont="1" applyFill="1" applyBorder="1" applyAlignment="1">
      <alignment vertical="center"/>
    </xf>
    <xf numFmtId="0" fontId="18" fillId="26" borderId="4" xfId="0" applyFont="1" applyFill="1" applyBorder="1" applyAlignment="1">
      <alignment vertical="center"/>
    </xf>
    <xf numFmtId="0" fontId="18" fillId="26" borderId="5" xfId="0" applyFont="1" applyFill="1" applyBorder="1" applyAlignment="1">
      <alignment vertical="center"/>
    </xf>
    <xf numFmtId="0" fontId="0" fillId="0" borderId="0" xfId="0" applyAlignment="1">
      <alignment horizontal="left"/>
    </xf>
    <xf numFmtId="0" fontId="0" fillId="0" borderId="140" xfId="0" applyBorder="1" applyAlignment="1">
      <alignment horizontal="left"/>
    </xf>
    <xf numFmtId="0" fontId="172" fillId="12" borderId="0" xfId="3" applyFont="1" applyFill="1" applyAlignment="1">
      <alignment vertical="center"/>
    </xf>
    <xf numFmtId="0" fontId="140" fillId="12" borderId="0" xfId="3" applyFont="1" applyFill="1" applyAlignment="1">
      <alignment horizontal="left" vertical="center" indent="2"/>
    </xf>
    <xf numFmtId="0" fontId="172" fillId="12" borderId="0" xfId="3" applyFont="1" applyFill="1" applyAlignment="1">
      <alignment horizontal="right" vertical="center"/>
    </xf>
    <xf numFmtId="0" fontId="200" fillId="12" borderId="0" xfId="3" applyFont="1" applyFill="1" applyAlignment="1">
      <alignment vertical="center"/>
    </xf>
    <xf numFmtId="0" fontId="201" fillId="12" borderId="0" xfId="3" applyFont="1" applyFill="1" applyAlignment="1">
      <alignment vertical="center"/>
    </xf>
    <xf numFmtId="0" fontId="48" fillId="3" borderId="4" xfId="3" applyFont="1" applyFill="1" applyBorder="1" applyAlignment="1" applyProtection="1">
      <alignment horizontal="center" vertical="center"/>
      <protection locked="0"/>
    </xf>
    <xf numFmtId="0" fontId="48" fillId="38" borderId="0" xfId="3" applyFont="1" applyFill="1" applyAlignment="1">
      <alignment vertical="center"/>
    </xf>
    <xf numFmtId="0" fontId="112" fillId="18" borderId="0" xfId="3" applyFont="1" applyFill="1" applyAlignment="1">
      <alignment vertical="center"/>
    </xf>
    <xf numFmtId="0" fontId="12" fillId="18" borderId="136" xfId="3" applyFill="1" applyBorder="1" applyAlignment="1">
      <alignment vertical="center"/>
    </xf>
    <xf numFmtId="0" fontId="12" fillId="18" borderId="137" xfId="3" applyFill="1" applyBorder="1" applyAlignment="1">
      <alignment vertical="center"/>
    </xf>
    <xf numFmtId="0" fontId="111" fillId="18" borderId="137" xfId="7" applyFont="1" applyFill="1" applyBorder="1" applyAlignment="1">
      <alignment vertical="center"/>
    </xf>
    <xf numFmtId="0" fontId="12" fillId="18" borderId="138" xfId="3" applyFill="1" applyBorder="1" applyAlignment="1">
      <alignment vertical="center"/>
    </xf>
    <xf numFmtId="0" fontId="12" fillId="18" borderId="140" xfId="3" applyFill="1" applyBorder="1" applyAlignment="1">
      <alignment vertical="center"/>
    </xf>
    <xf numFmtId="0" fontId="12" fillId="18" borderId="141" xfId="3" applyFill="1" applyBorder="1" applyAlignment="1">
      <alignment vertical="center"/>
    </xf>
    <xf numFmtId="0" fontId="12" fillId="18" borderId="142" xfId="3" applyFill="1" applyBorder="1" applyAlignment="1">
      <alignment vertical="center"/>
    </xf>
    <xf numFmtId="0" fontId="75" fillId="18" borderId="142" xfId="3" applyFont="1" applyFill="1" applyBorder="1" applyAlignment="1">
      <alignment vertical="center"/>
    </xf>
    <xf numFmtId="0" fontId="12" fillId="18" borderId="143" xfId="3" applyFill="1" applyBorder="1" applyAlignment="1">
      <alignment vertical="center"/>
    </xf>
    <xf numFmtId="0" fontId="162" fillId="16" borderId="0" xfId="3" applyFont="1" applyFill="1"/>
    <xf numFmtId="0" fontId="8" fillId="16" borderId="0" xfId="3" applyFont="1" applyFill="1"/>
    <xf numFmtId="0" fontId="184" fillId="0" borderId="4" xfId="0" applyFont="1" applyBorder="1" applyAlignment="1">
      <alignment horizontal="left" vertical="center"/>
    </xf>
    <xf numFmtId="0" fontId="184" fillId="0" borderId="12" xfId="0" applyFont="1" applyBorder="1" applyAlignment="1">
      <alignment horizontal="left" vertical="center"/>
    </xf>
    <xf numFmtId="169" fontId="12" fillId="3" borderId="1" xfId="1" applyNumberFormat="1" applyFont="1" applyFill="1" applyBorder="1" applyAlignment="1" applyProtection="1">
      <alignment horizontal="center" vertical="center"/>
      <protection locked="0"/>
    </xf>
    <xf numFmtId="169" fontId="12" fillId="3" borderId="37" xfId="1" applyNumberFormat="1" applyFont="1" applyFill="1" applyBorder="1" applyAlignment="1" applyProtection="1">
      <alignment horizontal="center" vertical="center"/>
      <protection locked="0"/>
    </xf>
    <xf numFmtId="169" fontId="12" fillId="3" borderId="35" xfId="1" applyNumberFormat="1" applyFont="1" applyFill="1" applyBorder="1" applyAlignment="1" applyProtection="1">
      <alignment horizontal="center" vertical="center"/>
      <protection locked="0"/>
    </xf>
    <xf numFmtId="0" fontId="67" fillId="35" borderId="0" xfId="0" applyFont="1" applyFill="1" applyAlignment="1">
      <alignment horizontal="right"/>
    </xf>
    <xf numFmtId="0" fontId="188" fillId="35" borderId="0" xfId="0" applyFont="1" applyFill="1" applyAlignment="1">
      <alignment horizontal="right"/>
    </xf>
    <xf numFmtId="0" fontId="206" fillId="39" borderId="193" xfId="0" applyFont="1" applyFill="1" applyBorder="1" applyAlignment="1">
      <alignment horizontal="center" wrapText="1"/>
    </xf>
    <xf numFmtId="0" fontId="206" fillId="39" borderId="192" xfId="0" applyFont="1" applyFill="1" applyBorder="1" applyAlignment="1">
      <alignment horizontal="center" wrapText="1"/>
    </xf>
    <xf numFmtId="0" fontId="84" fillId="0" borderId="1" xfId="0" applyFont="1" applyBorder="1" applyAlignment="1">
      <alignment horizontal="center" vertical="center"/>
    </xf>
    <xf numFmtId="0" fontId="84" fillId="0" borderId="1" xfId="0" applyFont="1" applyBorder="1" applyAlignment="1">
      <alignment horizontal="center" vertical="center" wrapText="1"/>
    </xf>
    <xf numFmtId="0" fontId="12" fillId="0" borderId="1" xfId="0" applyFont="1" applyBorder="1" applyAlignment="1">
      <alignment horizontal="center"/>
    </xf>
    <xf numFmtId="0" fontId="12" fillId="0" borderId="1" xfId="0" applyFont="1" applyBorder="1" applyAlignment="1">
      <alignment horizontal="center" wrapText="1"/>
    </xf>
    <xf numFmtId="0" fontId="0" fillId="0" borderId="132" xfId="0" applyBorder="1"/>
    <xf numFmtId="0" fontId="47" fillId="3" borderId="142" xfId="3" applyFont="1" applyFill="1" applyBorder="1" applyAlignment="1" applyProtection="1">
      <alignment horizontal="center" vertical="center"/>
      <protection locked="0"/>
    </xf>
    <xf numFmtId="0" fontId="124" fillId="3" borderId="137" xfId="3" applyFont="1" applyFill="1" applyBorder="1" applyAlignment="1">
      <alignment horizontal="center" vertical="center"/>
    </xf>
    <xf numFmtId="0" fontId="0" fillId="0" borderId="142" xfId="0" applyBorder="1" applyAlignment="1">
      <alignment horizontal="center" vertical="center"/>
    </xf>
    <xf numFmtId="0" fontId="47" fillId="0" borderId="47" xfId="3" applyFont="1" applyBorder="1" applyAlignment="1">
      <alignment wrapText="1"/>
    </xf>
    <xf numFmtId="0" fontId="16" fillId="0" borderId="186" xfId="1" applyFont="1" applyBorder="1" applyAlignment="1">
      <alignment horizontal="center" vertical="center" wrapText="1"/>
    </xf>
    <xf numFmtId="0" fontId="12" fillId="0" borderId="186" xfId="3" applyBorder="1"/>
    <xf numFmtId="0" fontId="12" fillId="0" borderId="60" xfId="3" applyBorder="1" applyAlignment="1">
      <alignment vertical="center"/>
    </xf>
    <xf numFmtId="0" fontId="12" fillId="3" borderId="132" xfId="3" applyFill="1" applyBorder="1" applyAlignment="1">
      <alignment vertical="center"/>
    </xf>
    <xf numFmtId="0" fontId="12" fillId="0" borderId="60" xfId="3" applyBorder="1" applyAlignment="1">
      <alignment vertical="top"/>
    </xf>
    <xf numFmtId="0" fontId="47" fillId="3" borderId="137" xfId="3" applyFont="1" applyFill="1" applyBorder="1" applyAlignment="1">
      <alignment vertical="top"/>
    </xf>
    <xf numFmtId="0" fontId="12" fillId="3" borderId="132" xfId="3" applyFill="1" applyBorder="1" applyAlignment="1">
      <alignment vertical="top"/>
    </xf>
    <xf numFmtId="0" fontId="47" fillId="0" borderId="60" xfId="3" applyFont="1" applyBorder="1" applyAlignment="1">
      <alignment vertical="top"/>
    </xf>
    <xf numFmtId="0" fontId="47" fillId="3" borderId="132" xfId="3" applyFont="1" applyFill="1" applyBorder="1" applyAlignment="1">
      <alignment vertical="top"/>
    </xf>
    <xf numFmtId="0" fontId="12" fillId="3" borderId="60" xfId="3" applyFill="1" applyBorder="1" applyAlignment="1">
      <alignment vertical="center"/>
    </xf>
    <xf numFmtId="0" fontId="13" fillId="3" borderId="137" xfId="3" applyFont="1" applyFill="1" applyBorder="1" applyAlignment="1">
      <alignment vertical="top"/>
    </xf>
    <xf numFmtId="0" fontId="47" fillId="3" borderId="137" xfId="3" applyFont="1" applyFill="1" applyBorder="1" applyAlignment="1" applyProtection="1">
      <alignment horizontal="center" vertical="center"/>
      <protection locked="0"/>
    </xf>
    <xf numFmtId="0" fontId="23" fillId="0" borderId="142" xfId="0" applyFont="1" applyBorder="1" applyAlignment="1">
      <alignment horizontal="center" vertical="center"/>
    </xf>
    <xf numFmtId="0" fontId="47" fillId="3" borderId="142" xfId="3" applyFont="1" applyFill="1" applyBorder="1" applyAlignment="1">
      <alignment horizontal="center"/>
    </xf>
    <xf numFmtId="0" fontId="23" fillId="0" borderId="142" xfId="0" applyFont="1" applyBorder="1" applyAlignment="1">
      <alignment horizontal="center"/>
    </xf>
    <xf numFmtId="0" fontId="76" fillId="0" borderId="132" xfId="3" applyFont="1" applyBorder="1" applyAlignment="1">
      <alignment horizontal="center" vertical="center"/>
    </xf>
    <xf numFmtId="0" fontId="52" fillId="18" borderId="144" xfId="3" applyFont="1" applyFill="1" applyBorder="1"/>
    <xf numFmtId="49" fontId="12" fillId="0" borderId="144" xfId="3" applyNumberFormat="1" applyBorder="1" applyAlignment="1" applyProtection="1">
      <alignment horizontal="left" vertical="top" wrapText="1"/>
      <protection locked="0"/>
    </xf>
    <xf numFmtId="49" fontId="12" fillId="0" borderId="143" xfId="3" applyNumberFormat="1" applyBorder="1" applyAlignment="1" applyProtection="1">
      <alignment horizontal="left" vertical="top" wrapText="1"/>
      <protection locked="0"/>
    </xf>
    <xf numFmtId="0" fontId="12" fillId="3" borderId="181" xfId="3" applyFill="1" applyBorder="1" applyAlignment="1">
      <alignment horizontal="center" vertical="center" shrinkToFit="1"/>
    </xf>
    <xf numFmtId="14" fontId="52" fillId="7" borderId="142" xfId="3" applyNumberFormat="1" applyFont="1" applyFill="1" applyBorder="1" applyAlignment="1" applyProtection="1">
      <alignment horizontal="center"/>
      <protection locked="0"/>
    </xf>
    <xf numFmtId="0" fontId="52" fillId="7" borderId="142" xfId="3" applyFont="1" applyFill="1" applyBorder="1" applyAlignment="1">
      <alignment horizontal="center"/>
    </xf>
    <xf numFmtId="0" fontId="12" fillId="7" borderId="142" xfId="3" applyFill="1" applyBorder="1"/>
    <xf numFmtId="0" fontId="12" fillId="7" borderId="142" xfId="3" applyFill="1" applyBorder="1" applyAlignment="1">
      <alignment horizontal="right"/>
    </xf>
    <xf numFmtId="0" fontId="12" fillId="7" borderId="137" xfId="3" applyFill="1" applyBorder="1"/>
    <xf numFmtId="0" fontId="12" fillId="7" borderId="138" xfId="3" applyFill="1" applyBorder="1"/>
    <xf numFmtId="0" fontId="12" fillId="7" borderId="136" xfId="3" applyFill="1" applyBorder="1"/>
    <xf numFmtId="0" fontId="12" fillId="7" borderId="143" xfId="3" applyFill="1" applyBorder="1"/>
    <xf numFmtId="0" fontId="12" fillId="7" borderId="141" xfId="3" applyFill="1" applyBorder="1"/>
    <xf numFmtId="0" fontId="12" fillId="7" borderId="138" xfId="3" applyFill="1" applyBorder="1" applyProtection="1">
      <protection locked="0"/>
    </xf>
    <xf numFmtId="0" fontId="12" fillId="7" borderId="136" xfId="3" applyFill="1" applyBorder="1" applyProtection="1">
      <protection locked="0"/>
    </xf>
    <xf numFmtId="0" fontId="12" fillId="7" borderId="137" xfId="3" applyFill="1" applyBorder="1" applyProtection="1">
      <protection locked="0"/>
    </xf>
    <xf numFmtId="0" fontId="94" fillId="3" borderId="139" xfId="3" applyFont="1" applyFill="1" applyBorder="1"/>
    <xf numFmtId="0" fontId="94" fillId="3" borderId="140" xfId="3" applyFont="1" applyFill="1" applyBorder="1"/>
    <xf numFmtId="0" fontId="94" fillId="3" borderId="142" xfId="3" applyFont="1" applyFill="1" applyBorder="1" applyAlignment="1" applyProtection="1">
      <alignment horizontal="left"/>
      <protection locked="0"/>
    </xf>
    <xf numFmtId="0" fontId="29" fillId="3" borderId="142" xfId="3" applyFont="1" applyFill="1" applyBorder="1" applyAlignment="1" applyProtection="1">
      <alignment horizontal="left"/>
      <protection locked="0"/>
    </xf>
    <xf numFmtId="0" fontId="94" fillId="3" borderId="139" xfId="3" applyFont="1" applyFill="1" applyBorder="1" applyAlignment="1">
      <alignment horizontal="right"/>
    </xf>
    <xf numFmtId="0" fontId="94" fillId="3" borderId="141" xfId="3" applyFont="1" applyFill="1" applyBorder="1"/>
    <xf numFmtId="0" fontId="94" fillId="3" borderId="142" xfId="3" applyFont="1" applyFill="1" applyBorder="1"/>
    <xf numFmtId="0" fontId="94" fillId="3" borderId="143" xfId="3" applyFont="1" applyFill="1" applyBorder="1"/>
    <xf numFmtId="0" fontId="12" fillId="18" borderId="139" xfId="3" applyFill="1" applyBorder="1"/>
    <xf numFmtId="0" fontId="47" fillId="3" borderId="141" xfId="3" applyFont="1" applyFill="1" applyBorder="1"/>
    <xf numFmtId="0" fontId="47" fillId="3" borderId="142" xfId="3" applyFont="1" applyFill="1" applyBorder="1"/>
    <xf numFmtId="0" fontId="107" fillId="3" borderId="142" xfId="3" applyFont="1" applyFill="1" applyBorder="1"/>
    <xf numFmtId="0" fontId="85" fillId="3" borderId="143" xfId="3" applyFont="1" applyFill="1" applyBorder="1" applyAlignment="1">
      <alignment horizontal="center"/>
    </xf>
    <xf numFmtId="0" fontId="110" fillId="3" borderId="136" xfId="3" applyFont="1" applyFill="1" applyBorder="1"/>
    <xf numFmtId="0" fontId="12" fillId="3" borderId="136" xfId="3" applyFill="1" applyBorder="1" applyAlignment="1">
      <alignment vertical="center"/>
    </xf>
    <xf numFmtId="0" fontId="12" fillId="3" borderId="137" xfId="3" applyFill="1" applyBorder="1" applyAlignment="1">
      <alignment vertical="center"/>
    </xf>
    <xf numFmtId="0" fontId="12" fillId="3" borderId="138" xfId="3" applyFill="1" applyBorder="1" applyAlignment="1">
      <alignment vertical="center"/>
    </xf>
    <xf numFmtId="0" fontId="172" fillId="12" borderId="136" xfId="3" applyFont="1" applyFill="1" applyBorder="1" applyAlignment="1">
      <alignment vertical="center"/>
    </xf>
    <xf numFmtId="0" fontId="172" fillId="12" borderId="137" xfId="3" applyFont="1" applyFill="1" applyBorder="1" applyAlignment="1">
      <alignment vertical="center"/>
    </xf>
    <xf numFmtId="0" fontId="199" fillId="12" borderId="137" xfId="3" applyFont="1" applyFill="1" applyBorder="1" applyAlignment="1">
      <alignment vertical="center"/>
    </xf>
    <xf numFmtId="0" fontId="172" fillId="12" borderId="140" xfId="3" applyFont="1" applyFill="1" applyBorder="1" applyAlignment="1">
      <alignment vertical="center"/>
    </xf>
    <xf numFmtId="0" fontId="140" fillId="12" borderId="139" xfId="3" applyFont="1" applyFill="1" applyBorder="1" applyAlignment="1">
      <alignment horizontal="left" vertical="center" indent="1"/>
    </xf>
    <xf numFmtId="0" fontId="48" fillId="3" borderId="142" xfId="3" applyFont="1" applyFill="1" applyBorder="1" applyAlignment="1" applyProtection="1">
      <alignment horizontal="center" vertical="center"/>
      <protection locked="0"/>
    </xf>
    <xf numFmtId="0" fontId="140" fillId="12" borderId="141" xfId="3" applyFont="1" applyFill="1" applyBorder="1" applyAlignment="1">
      <alignment vertical="center"/>
    </xf>
    <xf numFmtId="0" fontId="172" fillId="12" borderId="142" xfId="3" applyFont="1" applyFill="1" applyBorder="1" applyAlignment="1">
      <alignment vertical="center"/>
    </xf>
    <xf numFmtId="0" fontId="140" fillId="12" borderId="142" xfId="3" applyFont="1" applyFill="1" applyBorder="1" applyAlignment="1">
      <alignment vertical="center"/>
    </xf>
    <xf numFmtId="0" fontId="52" fillId="24" borderId="139" xfId="3" applyFont="1" applyFill="1" applyBorder="1" applyAlignment="1">
      <alignment vertical="center"/>
    </xf>
    <xf numFmtId="0" fontId="12" fillId="24" borderId="140" xfId="3" applyFill="1" applyBorder="1" applyAlignment="1">
      <alignment vertical="center"/>
    </xf>
    <xf numFmtId="0" fontId="52" fillId="24" borderId="139" xfId="3" applyFont="1" applyFill="1" applyBorder="1" applyAlignment="1">
      <alignment horizontal="center" vertical="center"/>
    </xf>
    <xf numFmtId="0" fontId="12" fillId="24" borderId="139" xfId="3" applyFill="1" applyBorder="1" applyAlignment="1">
      <alignment vertical="center"/>
    </xf>
    <xf numFmtId="0" fontId="52" fillId="3" borderId="136" xfId="3" applyFont="1" applyFill="1" applyBorder="1" applyAlignment="1">
      <alignment horizontal="center" vertical="center"/>
    </xf>
    <xf numFmtId="0" fontId="12" fillId="3" borderId="139" xfId="3" applyFill="1" applyBorder="1" applyAlignment="1">
      <alignment horizontal="left" vertical="center" indent="2"/>
    </xf>
    <xf numFmtId="0" fontId="12" fillId="3" borderId="140" xfId="3" applyFill="1" applyBorder="1" applyAlignment="1">
      <alignment vertical="center"/>
    </xf>
    <xf numFmtId="0" fontId="52" fillId="3" borderId="139" xfId="3" applyFont="1" applyFill="1" applyBorder="1" applyAlignment="1">
      <alignment horizontal="center" vertical="center"/>
    </xf>
    <xf numFmtId="0" fontId="12" fillId="3" borderId="141" xfId="3" applyFill="1" applyBorder="1" applyAlignment="1">
      <alignment vertical="center"/>
    </xf>
    <xf numFmtId="0" fontId="12" fillId="3" borderId="142" xfId="3" applyFill="1" applyBorder="1" applyAlignment="1">
      <alignment vertical="center"/>
    </xf>
    <xf numFmtId="0" fontId="12" fillId="3" borderId="143" xfId="3" applyFill="1" applyBorder="1" applyAlignment="1">
      <alignment vertical="center"/>
    </xf>
    <xf numFmtId="0" fontId="12" fillId="3" borderId="139" xfId="3" applyFill="1" applyBorder="1" applyAlignment="1">
      <alignment vertical="center"/>
    </xf>
    <xf numFmtId="0" fontId="12" fillId="24" borderId="141" xfId="3" applyFill="1" applyBorder="1" applyAlignment="1">
      <alignment vertical="center"/>
    </xf>
    <xf numFmtId="0" fontId="12" fillId="24" borderId="142" xfId="3" applyFill="1" applyBorder="1" applyAlignment="1">
      <alignment vertical="center"/>
    </xf>
    <xf numFmtId="0" fontId="12" fillId="24" borderId="143" xfId="3" applyFill="1" applyBorder="1" applyAlignment="1">
      <alignment vertical="center"/>
    </xf>
    <xf numFmtId="0" fontId="48" fillId="0" borderId="186" xfId="3" applyFont="1" applyBorder="1" applyAlignment="1">
      <alignment horizontal="center" vertical="center"/>
    </xf>
    <xf numFmtId="0" fontId="0" fillId="3" borderId="48" xfId="0" applyFill="1" applyBorder="1"/>
    <xf numFmtId="0" fontId="50" fillId="3" borderId="48" xfId="0" quotePrefix="1" applyFont="1" applyFill="1" applyBorder="1" applyAlignment="1">
      <alignment horizontal="center" vertical="center" wrapText="1"/>
    </xf>
    <xf numFmtId="0" fontId="12" fillId="0" borderId="142" xfId="3" applyBorder="1" applyAlignment="1">
      <alignment horizontal="center"/>
    </xf>
    <xf numFmtId="0" fontId="12" fillId="0" borderId="142" xfId="3" applyBorder="1"/>
    <xf numFmtId="0" fontId="95" fillId="19" borderId="138" xfId="3" applyFont="1" applyFill="1" applyBorder="1" applyAlignment="1">
      <alignment horizontal="center" vertical="center"/>
    </xf>
    <xf numFmtId="0" fontId="172" fillId="5" borderId="7" xfId="3" applyFont="1" applyFill="1" applyBorder="1"/>
    <xf numFmtId="0" fontId="52" fillId="5" borderId="137" xfId="3" applyFont="1" applyFill="1" applyBorder="1" applyAlignment="1">
      <alignment vertical="center"/>
    </xf>
    <xf numFmtId="0" fontId="18" fillId="5" borderId="137" xfId="0" applyFont="1" applyFill="1" applyBorder="1" applyAlignment="1">
      <alignment vertical="center"/>
    </xf>
    <xf numFmtId="0" fontId="3" fillId="34" borderId="6" xfId="0" applyFont="1" applyFill="1" applyBorder="1" applyAlignment="1">
      <alignment horizontal="left" vertical="center"/>
    </xf>
    <xf numFmtId="0" fontId="12" fillId="3" borderId="136" xfId="3" applyFill="1" applyBorder="1" applyAlignment="1">
      <alignment horizontal="center" vertical="center"/>
    </xf>
    <xf numFmtId="0" fontId="12" fillId="3" borderId="137" xfId="3" applyFill="1" applyBorder="1"/>
    <xf numFmtId="0" fontId="12" fillId="3" borderId="138" xfId="3" applyFill="1" applyBorder="1"/>
    <xf numFmtId="0" fontId="47" fillId="3" borderId="141" xfId="3" applyFont="1" applyFill="1" applyBorder="1" applyAlignment="1">
      <alignment horizontal="center" vertical="center"/>
    </xf>
    <xf numFmtId="0" fontId="47" fillId="3" borderId="143" xfId="3" applyFont="1" applyFill="1" applyBorder="1"/>
    <xf numFmtId="170" fontId="12" fillId="3" borderId="132" xfId="3" applyNumberFormat="1" applyFill="1" applyBorder="1"/>
    <xf numFmtId="9" fontId="134" fillId="3" borderId="132" xfId="10" applyFont="1" applyFill="1" applyBorder="1" applyAlignment="1" applyProtection="1">
      <alignment horizontal="center"/>
    </xf>
    <xf numFmtId="0" fontId="134" fillId="3" borderId="132" xfId="10" applyNumberFormat="1" applyFont="1" applyFill="1" applyBorder="1" applyAlignment="1" applyProtection="1">
      <alignment horizontal="center"/>
    </xf>
    <xf numFmtId="9" fontId="12" fillId="3" borderId="132" xfId="10" applyFont="1" applyFill="1" applyBorder="1" applyAlignment="1" applyProtection="1">
      <alignment horizontal="center"/>
    </xf>
    <xf numFmtId="0" fontId="12" fillId="3" borderId="132" xfId="10" applyNumberFormat="1" applyFont="1" applyFill="1" applyBorder="1" applyAlignment="1" applyProtection="1">
      <alignment horizontal="center"/>
    </xf>
    <xf numFmtId="0" fontId="22" fillId="19" borderId="144" xfId="3" quotePrefix="1" applyFont="1" applyFill="1" applyBorder="1" applyAlignment="1">
      <alignment horizontal="right" vertical="center"/>
    </xf>
    <xf numFmtId="0" fontId="47" fillId="19" borderId="144" xfId="3" applyFont="1" applyFill="1" applyBorder="1"/>
    <xf numFmtId="0" fontId="22" fillId="18" borderId="136" xfId="3" applyFont="1" applyFill="1" applyBorder="1" applyAlignment="1">
      <alignment horizontal="center" vertical="center"/>
    </xf>
    <xf numFmtId="164" fontId="22" fillId="25" borderId="138" xfId="3" applyNumberFormat="1" applyFont="1" applyFill="1" applyBorder="1"/>
    <xf numFmtId="0" fontId="22" fillId="18" borderId="139" xfId="3" applyFont="1" applyFill="1" applyBorder="1" applyAlignment="1">
      <alignment horizontal="center" vertical="center"/>
    </xf>
    <xf numFmtId="164" fontId="22" fillId="25" borderId="140" xfId="3" applyNumberFormat="1" applyFont="1" applyFill="1" applyBorder="1"/>
    <xf numFmtId="0" fontId="22" fillId="18" borderId="141" xfId="3" applyFont="1" applyFill="1" applyBorder="1" applyAlignment="1">
      <alignment horizontal="center" vertical="center"/>
    </xf>
    <xf numFmtId="164" fontId="22" fillId="25" borderId="143" xfId="3" applyNumberFormat="1" applyFont="1" applyFill="1" applyBorder="1"/>
    <xf numFmtId="0" fontId="143" fillId="12" borderId="142" xfId="3" applyFont="1" applyFill="1" applyBorder="1" applyAlignment="1">
      <alignment horizontal="right" vertical="center"/>
    </xf>
    <xf numFmtId="0" fontId="22" fillId="18" borderId="143" xfId="3" applyFont="1" applyFill="1" applyBorder="1" applyAlignment="1">
      <alignment horizontal="center" vertical="center" wrapText="1"/>
    </xf>
    <xf numFmtId="0" fontId="124" fillId="3" borderId="136" xfId="3" applyFont="1" applyFill="1" applyBorder="1" applyAlignment="1">
      <alignment vertical="center"/>
    </xf>
    <xf numFmtId="0" fontId="124" fillId="3" borderId="137" xfId="3" applyFont="1" applyFill="1" applyBorder="1" applyAlignment="1">
      <alignment vertical="center"/>
    </xf>
    <xf numFmtId="0" fontId="12" fillId="3" borderId="141" xfId="3" applyFill="1" applyBorder="1" applyProtection="1">
      <protection locked="0"/>
    </xf>
    <xf numFmtId="0" fontId="12" fillId="3" borderId="142" xfId="3" applyFill="1" applyBorder="1" applyProtection="1">
      <protection locked="0"/>
    </xf>
    <xf numFmtId="0" fontId="12" fillId="3" borderId="143" xfId="3" applyFill="1" applyBorder="1" applyProtection="1">
      <protection locked="0"/>
    </xf>
    <xf numFmtId="0" fontId="95" fillId="18" borderId="196" xfId="3" applyFont="1" applyFill="1" applyBorder="1"/>
    <xf numFmtId="0" fontId="94" fillId="18" borderId="7" xfId="3" applyFont="1" applyFill="1" applyBorder="1"/>
    <xf numFmtId="0" fontId="94" fillId="18" borderId="143" xfId="3" applyFont="1" applyFill="1" applyBorder="1"/>
    <xf numFmtId="0" fontId="95" fillId="18" borderId="141" xfId="3" applyFont="1" applyFill="1" applyBorder="1"/>
    <xf numFmtId="0" fontId="94" fillId="18" borderId="142" xfId="3" applyFont="1" applyFill="1" applyBorder="1"/>
    <xf numFmtId="0" fontId="94" fillId="18" borderId="138" xfId="3" applyFont="1" applyFill="1" applyBorder="1"/>
    <xf numFmtId="0" fontId="95" fillId="18" borderId="136" xfId="3" applyFont="1" applyFill="1" applyBorder="1"/>
    <xf numFmtId="0" fontId="94" fillId="18" borderId="137" xfId="3" applyFont="1" applyFill="1" applyBorder="1"/>
    <xf numFmtId="0" fontId="95" fillId="27" borderId="136" xfId="3" applyFont="1" applyFill="1" applyBorder="1"/>
    <xf numFmtId="0" fontId="95" fillId="27" borderId="141" xfId="3" applyFont="1" applyFill="1" applyBorder="1"/>
    <xf numFmtId="0" fontId="29" fillId="18" borderId="137" xfId="3" applyFont="1" applyFill="1" applyBorder="1"/>
    <xf numFmtId="0" fontId="95" fillId="18" borderId="137" xfId="3" applyFont="1" applyFill="1" applyBorder="1"/>
    <xf numFmtId="0" fontId="29" fillId="18" borderId="138" xfId="3" applyFont="1" applyFill="1" applyBorder="1"/>
    <xf numFmtId="0" fontId="94" fillId="3" borderId="7" xfId="3" applyFont="1" applyFill="1" applyBorder="1"/>
    <xf numFmtId="0" fontId="94" fillId="3" borderId="189" xfId="3" applyFont="1" applyFill="1" applyBorder="1"/>
    <xf numFmtId="0" fontId="146" fillId="3" borderId="7" xfId="3" applyFont="1" applyFill="1" applyBorder="1"/>
    <xf numFmtId="0" fontId="94" fillId="3" borderId="197" xfId="3" applyFont="1" applyFill="1" applyBorder="1"/>
    <xf numFmtId="0" fontId="29" fillId="19" borderId="139" xfId="3" applyFont="1" applyFill="1" applyBorder="1"/>
    <xf numFmtId="0" fontId="29" fillId="19" borderId="140" xfId="3" applyFont="1" applyFill="1" applyBorder="1"/>
    <xf numFmtId="0" fontId="95" fillId="19" borderId="140" xfId="3" applyFont="1" applyFill="1" applyBorder="1" applyAlignment="1">
      <alignment horizontal="center"/>
    </xf>
    <xf numFmtId="0" fontId="95" fillId="19" borderId="140" xfId="3" applyFont="1" applyFill="1" applyBorder="1" applyAlignment="1">
      <alignment horizontal="centerContinuous"/>
    </xf>
    <xf numFmtId="0" fontId="95" fillId="19" borderId="139" xfId="3" applyFont="1" applyFill="1" applyBorder="1" applyAlignment="1">
      <alignment horizontal="centerContinuous"/>
    </xf>
    <xf numFmtId="0" fontId="29" fillId="19" borderId="141" xfId="3" applyFont="1" applyFill="1" applyBorder="1"/>
    <xf numFmtId="0" fontId="29" fillId="19" borderId="142" xfId="3" applyFont="1" applyFill="1" applyBorder="1"/>
    <xf numFmtId="0" fontId="29" fillId="19" borderId="143" xfId="3" applyFont="1" applyFill="1" applyBorder="1"/>
    <xf numFmtId="0" fontId="95" fillId="19" borderId="143" xfId="3" applyFont="1" applyFill="1" applyBorder="1" applyAlignment="1">
      <alignment horizontal="center"/>
    </xf>
    <xf numFmtId="0" fontId="95" fillId="19" borderId="145" xfId="3" applyFont="1" applyFill="1" applyBorder="1"/>
    <xf numFmtId="0" fontId="95" fillId="19" borderId="143" xfId="3" applyFont="1" applyFill="1" applyBorder="1"/>
    <xf numFmtId="0" fontId="95" fillId="19" borderId="141" xfId="3" applyFont="1" applyFill="1" applyBorder="1" applyAlignment="1">
      <alignment horizontal="centerContinuous"/>
    </xf>
    <xf numFmtId="0" fontId="95" fillId="19" borderId="142" xfId="3" applyFont="1" applyFill="1" applyBorder="1" applyAlignment="1">
      <alignment horizontal="centerContinuous"/>
    </xf>
    <xf numFmtId="0" fontId="156" fillId="19" borderId="136" xfId="3" applyFont="1" applyFill="1" applyBorder="1" applyAlignment="1">
      <alignment horizontal="center"/>
    </xf>
    <xf numFmtId="0" fontId="95" fillId="3" borderId="196" xfId="3" applyFont="1" applyFill="1" applyBorder="1"/>
    <xf numFmtId="0" fontId="29" fillId="3" borderId="189" xfId="3" applyFont="1" applyFill="1" applyBorder="1"/>
    <xf numFmtId="0" fontId="29" fillId="3" borderId="7" xfId="3" applyFont="1" applyFill="1" applyBorder="1"/>
    <xf numFmtId="0" fontId="29" fillId="18" borderId="7" xfId="3" applyFont="1" applyFill="1" applyBorder="1"/>
    <xf numFmtId="0" fontId="29" fillId="18" borderId="189" xfId="3" applyFont="1" applyFill="1" applyBorder="1"/>
    <xf numFmtId="0" fontId="29" fillId="3" borderId="197" xfId="3" applyFont="1" applyFill="1" applyBorder="1"/>
    <xf numFmtId="0" fontId="12" fillId="18" borderId="7" xfId="3" applyFill="1" applyBorder="1"/>
    <xf numFmtId="0" fontId="7" fillId="3" borderId="136" xfId="3" applyFont="1" applyFill="1" applyBorder="1" applyAlignment="1">
      <alignment vertical="center"/>
    </xf>
    <xf numFmtId="0" fontId="12" fillId="3" borderId="143" xfId="3" applyFill="1" applyBorder="1" applyAlignment="1" applyProtection="1">
      <alignment vertical="center"/>
      <protection locked="0"/>
    </xf>
    <xf numFmtId="0" fontId="84" fillId="0" borderId="1" xfId="0" applyFont="1" applyBorder="1" applyAlignment="1">
      <alignment vertical="center" wrapText="1"/>
    </xf>
    <xf numFmtId="0" fontId="11" fillId="8" borderId="199" xfId="1" applyFont="1" applyFill="1" applyBorder="1" applyAlignment="1">
      <alignment horizontal="left" wrapText="1"/>
    </xf>
    <xf numFmtId="0" fontId="12" fillId="0" borderId="199" xfId="3" applyBorder="1"/>
    <xf numFmtId="0" fontId="67" fillId="3" borderId="200" xfId="6" applyFont="1" applyFill="1" applyBorder="1" applyAlignment="1">
      <alignment horizontal="center" vertical="center"/>
    </xf>
    <xf numFmtId="0" fontId="12" fillId="0" borderId="200" xfId="3" applyBorder="1"/>
    <xf numFmtId="0" fontId="69" fillId="0" borderId="199" xfId="3" applyFont="1" applyBorder="1"/>
    <xf numFmtId="0" fontId="0" fillId="0" borderId="199" xfId="0" applyBorder="1"/>
    <xf numFmtId="0" fontId="0" fillId="0" borderId="200" xfId="0" applyBorder="1"/>
    <xf numFmtId="0" fontId="12" fillId="10" borderId="200" xfId="3" applyFill="1" applyBorder="1"/>
    <xf numFmtId="0" fontId="146" fillId="18" borderId="199" xfId="3" applyFont="1" applyFill="1" applyBorder="1" applyAlignment="1" applyProtection="1">
      <alignment horizontal="center" vertical="center"/>
      <protection locked="0"/>
    </xf>
    <xf numFmtId="0" fontId="146" fillId="18" borderId="200" xfId="3" applyFont="1" applyFill="1" applyBorder="1" applyAlignment="1" applyProtection="1">
      <alignment horizontal="center" vertical="center"/>
      <protection locked="0"/>
    </xf>
    <xf numFmtId="0" fontId="0" fillId="12" borderId="200" xfId="0" applyFill="1" applyBorder="1" applyAlignment="1">
      <alignment horizontal="center"/>
    </xf>
    <xf numFmtId="164" fontId="17" fillId="35" borderId="200" xfId="0" applyNumberFormat="1" applyFont="1" applyFill="1" applyBorder="1" applyAlignment="1">
      <alignment horizontal="center" vertical="center"/>
    </xf>
    <xf numFmtId="0" fontId="0" fillId="18" borderId="199" xfId="0" applyFill="1" applyBorder="1"/>
    <xf numFmtId="0" fontId="0" fillId="18" borderId="200" xfId="0" applyFill="1" applyBorder="1" applyAlignment="1">
      <alignment horizontal="center"/>
    </xf>
    <xf numFmtId="0" fontId="52" fillId="3" borderId="199" xfId="3" applyFont="1" applyFill="1" applyBorder="1" applyAlignment="1">
      <alignment horizontal="center"/>
    </xf>
    <xf numFmtId="0" fontId="52" fillId="3" borderId="200" xfId="3" quotePrefix="1" applyFont="1" applyFill="1" applyBorder="1" applyAlignment="1">
      <alignment horizontal="center"/>
    </xf>
    <xf numFmtId="0" fontId="12" fillId="3" borderId="199" xfId="3" applyFill="1" applyBorder="1"/>
    <xf numFmtId="0" fontId="12" fillId="3" borderId="200" xfId="3" applyFill="1" applyBorder="1"/>
    <xf numFmtId="170" fontId="134" fillId="3" borderId="199" xfId="3" applyNumberFormat="1" applyFont="1" applyFill="1" applyBorder="1" applyAlignment="1">
      <alignment horizontal="center"/>
    </xf>
    <xf numFmtId="9" fontId="12" fillId="3" borderId="200" xfId="10" applyFont="1" applyFill="1" applyBorder="1" applyAlignment="1" applyProtection="1">
      <alignment horizontal="center"/>
    </xf>
    <xf numFmtId="1" fontId="12" fillId="3" borderId="200" xfId="10" applyNumberFormat="1" applyFont="1" applyFill="1" applyBorder="1" applyAlignment="1" applyProtection="1">
      <alignment horizontal="center"/>
    </xf>
    <xf numFmtId="0" fontId="165" fillId="12" borderId="199" xfId="3" applyFont="1" applyFill="1" applyBorder="1" applyAlignment="1">
      <alignment horizontal="right" vertical="center"/>
    </xf>
    <xf numFmtId="0" fontId="22" fillId="3" borderId="199" xfId="3" applyFont="1" applyFill="1" applyBorder="1" applyAlignment="1">
      <alignment horizontal="left" vertical="center"/>
    </xf>
    <xf numFmtId="2" fontId="136" fillId="3" borderId="200" xfId="3" applyNumberFormat="1" applyFont="1" applyFill="1" applyBorder="1" applyAlignment="1">
      <alignment vertical="center"/>
    </xf>
    <xf numFmtId="170" fontId="12" fillId="3" borderId="199" xfId="3" applyNumberFormat="1" applyFill="1" applyBorder="1" applyAlignment="1">
      <alignment horizontal="center"/>
    </xf>
    <xf numFmtId="0" fontId="94" fillId="3" borderId="199" xfId="3" applyFont="1" applyFill="1" applyBorder="1"/>
    <xf numFmtId="0" fontId="29" fillId="3" borderId="200" xfId="3" applyFont="1" applyFill="1" applyBorder="1"/>
    <xf numFmtId="0" fontId="95" fillId="18" borderId="199" xfId="3" applyFont="1" applyFill="1" applyBorder="1"/>
    <xf numFmtId="0" fontId="12" fillId="18" borderId="199" xfId="3" applyFill="1" applyBorder="1"/>
    <xf numFmtId="0" fontId="12" fillId="18" borderId="200" xfId="3" applyFill="1" applyBorder="1"/>
    <xf numFmtId="0" fontId="12" fillId="19" borderId="200" xfId="3" applyFill="1" applyBorder="1"/>
    <xf numFmtId="0" fontId="205" fillId="0" borderId="0" xfId="3" quotePrefix="1" applyFont="1" applyAlignment="1">
      <alignment vertical="center"/>
    </xf>
    <xf numFmtId="0" fontId="205" fillId="0" borderId="203" xfId="3" quotePrefix="1" applyFont="1" applyBorder="1" applyAlignment="1">
      <alignment vertical="center"/>
    </xf>
    <xf numFmtId="0" fontId="206" fillId="39" borderId="205" xfId="0" applyFont="1" applyFill="1" applyBorder="1" applyAlignment="1">
      <alignment horizontal="center" wrapText="1"/>
    </xf>
    <xf numFmtId="0" fontId="206" fillId="39" borderId="206" xfId="0" applyFont="1" applyFill="1" applyBorder="1" applyAlignment="1">
      <alignment horizontal="center" wrapText="1"/>
    </xf>
    <xf numFmtId="14" fontId="84" fillId="0" borderId="207" xfId="0" applyNumberFormat="1" applyFont="1" applyBorder="1" applyAlignment="1">
      <alignment horizontal="center" vertical="center"/>
    </xf>
    <xf numFmtId="0" fontId="84" fillId="0" borderId="208" xfId="0" applyFont="1" applyBorder="1" applyAlignment="1">
      <alignment horizontal="center" vertical="center"/>
    </xf>
    <xf numFmtId="0" fontId="12" fillId="0" borderId="207" xfId="0" applyFont="1" applyBorder="1" applyAlignment="1">
      <alignment horizontal="center"/>
    </xf>
    <xf numFmtId="0" fontId="12" fillId="0" borderId="208" xfId="0" applyFont="1" applyBorder="1" applyAlignment="1">
      <alignment horizontal="center"/>
    </xf>
    <xf numFmtId="0" fontId="12" fillId="0" borderId="209" xfId="0" applyFont="1" applyBorder="1" applyAlignment="1">
      <alignment horizontal="center"/>
    </xf>
    <xf numFmtId="0" fontId="12" fillId="0" borderId="210" xfId="0" applyFont="1" applyBorder="1" applyAlignment="1">
      <alignment horizontal="center"/>
    </xf>
    <xf numFmtId="0" fontId="12" fillId="0" borderId="210" xfId="0" applyFont="1" applyBorder="1" applyAlignment="1">
      <alignment horizontal="center" wrapText="1"/>
    </xf>
    <xf numFmtId="0" fontId="12" fillId="0" borderId="211" xfId="0" applyFont="1" applyBorder="1" applyAlignment="1">
      <alignment horizontal="center"/>
    </xf>
    <xf numFmtId="0" fontId="130" fillId="12" borderId="212" xfId="3" quotePrefix="1" applyFont="1" applyFill="1" applyBorder="1" applyAlignment="1">
      <alignment horizontal="center" vertical="center"/>
    </xf>
    <xf numFmtId="0" fontId="17" fillId="3" borderId="221" xfId="0" applyFont="1" applyFill="1" applyBorder="1" applyAlignment="1">
      <alignment horizontal="left"/>
    </xf>
    <xf numFmtId="0" fontId="12" fillId="0" borderId="225" xfId="3" applyBorder="1" applyAlignment="1">
      <alignment horizontal="center" vertical="top"/>
    </xf>
    <xf numFmtId="0" fontId="12" fillId="0" borderId="223" xfId="3" applyBorder="1"/>
    <xf numFmtId="0" fontId="17" fillId="0" borderId="224" xfId="3" applyFont="1" applyBorder="1"/>
    <xf numFmtId="0" fontId="12" fillId="0" borderId="225" xfId="3" applyBorder="1"/>
    <xf numFmtId="0" fontId="121" fillId="7" borderId="227" xfId="3" applyFont="1" applyFill="1" applyBorder="1"/>
    <xf numFmtId="0" fontId="121" fillId="7" borderId="227" xfId="0" applyFont="1" applyFill="1" applyBorder="1"/>
    <xf numFmtId="0" fontId="95" fillId="18" borderId="222" xfId="3" applyFont="1" applyFill="1" applyBorder="1" applyAlignment="1">
      <alignment horizontal="right" vertical="center"/>
    </xf>
    <xf numFmtId="0" fontId="0" fillId="34" borderId="229" xfId="0" applyFill="1" applyBorder="1" applyAlignment="1">
      <alignment horizontal="left" vertical="center"/>
    </xf>
    <xf numFmtId="0" fontId="94" fillId="3" borderId="230" xfId="3" applyFont="1" applyFill="1" applyBorder="1" applyProtection="1">
      <protection locked="0"/>
    </xf>
    <xf numFmtId="0" fontId="47" fillId="18" borderId="222" xfId="3" quotePrefix="1" applyFont="1" applyFill="1" applyBorder="1" applyAlignment="1">
      <alignment horizontal="right" vertical="center"/>
    </xf>
    <xf numFmtId="0" fontId="165" fillId="12" borderId="222" xfId="3" quotePrefix="1" applyFont="1" applyFill="1" applyBorder="1" applyAlignment="1">
      <alignment horizontal="right" vertical="center"/>
    </xf>
    <xf numFmtId="0" fontId="5" fillId="10" borderId="231" xfId="1" applyFont="1" applyFill="1" applyBorder="1" applyAlignment="1">
      <alignment horizontal="center" vertical="center"/>
    </xf>
    <xf numFmtId="0" fontId="18" fillId="9" borderId="241" xfId="0" applyFont="1" applyFill="1" applyBorder="1" applyAlignment="1" applyProtection="1">
      <alignment horizontal="left" vertical="center"/>
      <protection locked="0"/>
    </xf>
    <xf numFmtId="0" fontId="28" fillId="6" borderId="241" xfId="0" applyFont="1" applyFill="1" applyBorder="1" applyAlignment="1" applyProtection="1">
      <alignment horizontal="left" vertical="center"/>
      <protection locked="0"/>
    </xf>
    <xf numFmtId="0" fontId="10" fillId="6" borderId="241" xfId="1" applyFont="1" applyFill="1" applyBorder="1" applyAlignment="1">
      <alignment horizontal="center" vertical="center"/>
    </xf>
    <xf numFmtId="0" fontId="183" fillId="3" borderId="241" xfId="1" applyFont="1" applyFill="1" applyBorder="1" applyAlignment="1">
      <alignment horizontal="left" vertical="center"/>
    </xf>
    <xf numFmtId="0" fontId="17" fillId="3" borderId="231" xfId="0" applyFont="1" applyFill="1" applyBorder="1" applyAlignment="1">
      <alignment horizontal="left"/>
    </xf>
    <xf numFmtId="49" fontId="7" fillId="8" borderId="232" xfId="1" applyNumberFormat="1" applyFont="1" applyFill="1" applyBorder="1" applyAlignment="1">
      <alignment horizontal="center"/>
    </xf>
    <xf numFmtId="49" fontId="7" fillId="0" borderId="242" xfId="1" applyNumberFormat="1" applyFont="1" applyBorder="1" applyAlignment="1">
      <alignment horizontal="center"/>
    </xf>
    <xf numFmtId="49" fontId="10" fillId="0" borderId="242" xfId="1" applyNumberFormat="1" applyFont="1" applyBorder="1" applyAlignment="1">
      <alignment horizontal="center"/>
    </xf>
    <xf numFmtId="49" fontId="7" fillId="6" borderId="232" xfId="1" applyNumberFormat="1" applyFont="1" applyFill="1" applyBorder="1" applyAlignment="1">
      <alignment horizontal="center"/>
    </xf>
    <xf numFmtId="0" fontId="12" fillId="0" borderId="242" xfId="3" applyBorder="1" applyAlignment="1">
      <alignment horizontal="center"/>
    </xf>
    <xf numFmtId="0" fontId="12" fillId="0" borderId="236" xfId="3" applyBorder="1"/>
    <xf numFmtId="0" fontId="3" fillId="18" borderId="235" xfId="3" applyFont="1" applyFill="1" applyBorder="1"/>
    <xf numFmtId="0" fontId="3" fillId="18" borderId="243" xfId="3" applyFont="1" applyFill="1" applyBorder="1"/>
    <xf numFmtId="0" fontId="12" fillId="0" borderId="242" xfId="3" applyBorder="1"/>
    <xf numFmtId="0" fontId="12" fillId="0" borderId="233" xfId="3" applyBorder="1"/>
    <xf numFmtId="0" fontId="12" fillId="0" borderId="232" xfId="3" applyBorder="1"/>
    <xf numFmtId="0" fontId="12" fillId="0" borderId="234" xfId="3" applyBorder="1"/>
    <xf numFmtId="0" fontId="68" fillId="0" borderId="232" xfId="3" applyFont="1" applyBorder="1"/>
    <xf numFmtId="0" fontId="12" fillId="3" borderId="232" xfId="3" applyFill="1" applyBorder="1"/>
    <xf numFmtId="0" fontId="12" fillId="3" borderId="233" xfId="3" applyFill="1" applyBorder="1"/>
    <xf numFmtId="0" fontId="12" fillId="3" borderId="234" xfId="3" applyFill="1" applyBorder="1"/>
    <xf numFmtId="0" fontId="62" fillId="7" borderId="235" xfId="3" applyFont="1" applyFill="1" applyBorder="1" applyAlignment="1">
      <alignment vertical="center"/>
    </xf>
    <xf numFmtId="0" fontId="60" fillId="7" borderId="236" xfId="3" applyFont="1" applyFill="1" applyBorder="1" applyAlignment="1">
      <alignment vertical="center"/>
    </xf>
    <xf numFmtId="0" fontId="61" fillId="12" borderId="236" xfId="3" applyFont="1" applyFill="1" applyBorder="1" applyAlignment="1">
      <alignment vertical="center"/>
    </xf>
    <xf numFmtId="0" fontId="60" fillId="12" borderId="236" xfId="3" applyFont="1" applyFill="1" applyBorder="1" applyAlignment="1">
      <alignment vertical="center"/>
    </xf>
    <xf numFmtId="0" fontId="59" fillId="12" borderId="236" xfId="3" applyFont="1" applyFill="1" applyBorder="1" applyAlignment="1">
      <alignment horizontal="right" vertical="center"/>
    </xf>
    <xf numFmtId="0" fontId="58" fillId="12" borderId="237" xfId="3" applyFont="1" applyFill="1" applyBorder="1" applyAlignment="1">
      <alignment horizontal="left"/>
    </xf>
    <xf numFmtId="0" fontId="12" fillId="3" borderId="232" xfId="3" applyFill="1" applyBorder="1" applyAlignment="1">
      <alignment vertical="center"/>
    </xf>
    <xf numFmtId="0" fontId="22" fillId="3" borderId="233" xfId="3" applyFont="1" applyFill="1" applyBorder="1" applyAlignment="1">
      <alignment vertical="center"/>
    </xf>
    <xf numFmtId="0" fontId="47" fillId="3" borderId="233" xfId="3" applyFont="1" applyFill="1" applyBorder="1" applyAlignment="1">
      <alignment horizontal="center" vertical="center"/>
    </xf>
    <xf numFmtId="0" fontId="47" fillId="3" borderId="233" xfId="3" applyFont="1" applyFill="1" applyBorder="1" applyAlignment="1" applyProtection="1">
      <alignment horizontal="left" vertical="center"/>
      <protection locked="0"/>
    </xf>
    <xf numFmtId="0" fontId="12" fillId="3" borderId="233" xfId="3" applyFill="1" applyBorder="1" applyAlignment="1">
      <alignment vertical="center"/>
    </xf>
    <xf numFmtId="0" fontId="12" fillId="0" borderId="233" xfId="3" applyBorder="1" applyAlignment="1">
      <alignment vertical="center"/>
    </xf>
    <xf numFmtId="0" fontId="47" fillId="3" borderId="233" xfId="3" applyFont="1" applyFill="1" applyBorder="1" applyAlignment="1">
      <alignment vertical="center"/>
    </xf>
    <xf numFmtId="0" fontId="12" fillId="3" borderId="234" xfId="3" applyFill="1" applyBorder="1" applyAlignment="1">
      <alignment vertical="center"/>
    </xf>
    <xf numFmtId="0" fontId="0" fillId="0" borderId="232" xfId="0" applyBorder="1"/>
    <xf numFmtId="0" fontId="0" fillId="0" borderId="233" xfId="0" applyBorder="1"/>
    <xf numFmtId="0" fontId="0" fillId="0" borderId="234" xfId="0" applyBorder="1"/>
    <xf numFmtId="0" fontId="12" fillId="0" borderId="242" xfId="3" applyBorder="1" applyAlignment="1" applyProtection="1">
      <alignment horizontal="left" vertical="top" wrapText="1"/>
      <protection locked="0"/>
    </xf>
    <xf numFmtId="1" fontId="12" fillId="0" borderId="246" xfId="3" applyNumberFormat="1" applyBorder="1" applyAlignment="1">
      <alignment horizontal="center" vertical="center" shrinkToFit="1"/>
    </xf>
    <xf numFmtId="0" fontId="12" fillId="3" borderId="247" xfId="3" applyFill="1" applyBorder="1" applyAlignment="1">
      <alignment horizontal="center" vertical="center" shrinkToFit="1"/>
    </xf>
    <xf numFmtId="0" fontId="12" fillId="7" borderId="232" xfId="3" applyFill="1" applyBorder="1"/>
    <xf numFmtId="0" fontId="12" fillId="7" borderId="248" xfId="3" applyFill="1" applyBorder="1" applyProtection="1">
      <protection locked="0"/>
    </xf>
    <xf numFmtId="0" fontId="12" fillId="7" borderId="233" xfId="3" applyFill="1" applyBorder="1" applyProtection="1">
      <protection locked="0"/>
    </xf>
    <xf numFmtId="0" fontId="12" fillId="7" borderId="249" xfId="3" applyFill="1" applyBorder="1" applyProtection="1">
      <protection locked="0"/>
    </xf>
    <xf numFmtId="0" fontId="12" fillId="7" borderId="234" xfId="3" applyFill="1" applyBorder="1"/>
    <xf numFmtId="0" fontId="12" fillId="7" borderId="233" xfId="3" applyFill="1" applyBorder="1"/>
    <xf numFmtId="0" fontId="52" fillId="19" borderId="241" xfId="3" applyFont="1" applyFill="1" applyBorder="1" applyAlignment="1">
      <alignment horizontal="center" vertical="center"/>
    </xf>
    <xf numFmtId="0" fontId="48" fillId="0" borderId="242" xfId="3" applyFont="1" applyBorder="1" applyAlignment="1">
      <alignment horizontal="center" vertical="center"/>
    </xf>
    <xf numFmtId="0" fontId="47" fillId="18" borderId="233" xfId="3" applyFont="1" applyFill="1" applyBorder="1" applyAlignment="1">
      <alignment horizontal="center" vertical="center"/>
    </xf>
    <xf numFmtId="0" fontId="121" fillId="7" borderId="231" xfId="3" applyFont="1" applyFill="1" applyBorder="1"/>
    <xf numFmtId="0" fontId="62" fillId="7" borderId="231" xfId="3" applyFont="1" applyFill="1" applyBorder="1"/>
    <xf numFmtId="164" fontId="93" fillId="19" borderId="246" xfId="3" applyNumberFormat="1" applyFont="1" applyFill="1" applyBorder="1" applyAlignment="1">
      <alignment horizontal="center" vertical="center"/>
    </xf>
    <xf numFmtId="164" fontId="93" fillId="19" borderId="249" xfId="3" quotePrefix="1" applyNumberFormat="1" applyFont="1" applyFill="1" applyBorder="1" applyAlignment="1">
      <alignment horizontal="center" vertical="center"/>
    </xf>
    <xf numFmtId="164" fontId="93" fillId="19" borderId="248" xfId="3" applyNumberFormat="1" applyFont="1" applyFill="1" applyBorder="1" applyAlignment="1">
      <alignment horizontal="center" vertical="center"/>
    </xf>
    <xf numFmtId="167" fontId="93" fillId="19" borderId="246" xfId="3" applyNumberFormat="1" applyFont="1" applyFill="1" applyBorder="1" applyAlignment="1">
      <alignment horizontal="center" vertical="center"/>
    </xf>
    <xf numFmtId="1" fontId="93" fillId="19" borderId="246" xfId="3" applyNumberFormat="1" applyFont="1" applyFill="1" applyBorder="1" applyAlignment="1">
      <alignment horizontal="center" vertical="center"/>
    </xf>
    <xf numFmtId="0" fontId="159" fillId="19" borderId="246" xfId="3" applyFont="1" applyFill="1" applyBorder="1" applyAlignment="1">
      <alignment horizontal="center" vertical="center"/>
    </xf>
    <xf numFmtId="0" fontId="160" fillId="19" borderId="251" xfId="3" applyFont="1" applyFill="1" applyBorder="1" applyAlignment="1">
      <alignment horizontal="center" vertical="center"/>
    </xf>
    <xf numFmtId="0" fontId="47" fillId="3" borderId="252" xfId="3" applyFont="1" applyFill="1" applyBorder="1" applyAlignment="1" applyProtection="1">
      <alignment horizontal="center" vertical="center"/>
      <protection locked="0"/>
    </xf>
    <xf numFmtId="0" fontId="51" fillId="3" borderId="254" xfId="3" applyFont="1" applyFill="1" applyBorder="1" applyAlignment="1">
      <alignment vertical="center"/>
    </xf>
    <xf numFmtId="0" fontId="12" fillId="3" borderId="254" xfId="3" applyFill="1" applyBorder="1"/>
    <xf numFmtId="164" fontId="95" fillId="19" borderId="257" xfId="3" applyNumberFormat="1" applyFont="1" applyFill="1" applyBorder="1" applyAlignment="1">
      <alignment horizontal="center" vertical="center"/>
    </xf>
    <xf numFmtId="164" fontId="95" fillId="19" borderId="258" xfId="3" quotePrefix="1" applyNumberFormat="1" applyFont="1" applyFill="1" applyBorder="1" applyAlignment="1">
      <alignment horizontal="center" vertical="center"/>
    </xf>
    <xf numFmtId="164" fontId="95" fillId="19" borderId="259" xfId="3" applyNumberFormat="1" applyFont="1" applyFill="1" applyBorder="1" applyAlignment="1">
      <alignment horizontal="center" vertical="center"/>
    </xf>
    <xf numFmtId="167" fontId="95" fillId="19" borderId="257" xfId="3" applyNumberFormat="1" applyFont="1" applyFill="1" applyBorder="1" applyAlignment="1">
      <alignment horizontal="center" vertical="center"/>
    </xf>
    <xf numFmtId="1" fontId="95" fillId="19" borderId="257" xfId="3" applyNumberFormat="1" applyFont="1" applyFill="1" applyBorder="1" applyAlignment="1">
      <alignment horizontal="center" vertical="center"/>
    </xf>
    <xf numFmtId="0" fontId="154" fillId="19" borderId="257" xfId="3" applyFont="1" applyFill="1" applyBorder="1" applyAlignment="1">
      <alignment horizontal="center" vertical="center"/>
    </xf>
    <xf numFmtId="0" fontId="155" fillId="19" borderId="261" xfId="3" applyFont="1" applyFill="1" applyBorder="1" applyAlignment="1">
      <alignment horizontal="center" vertical="center"/>
    </xf>
    <xf numFmtId="0" fontId="121" fillId="7" borderId="231" xfId="0" applyFont="1" applyFill="1" applyBorder="1"/>
    <xf numFmtId="0" fontId="62" fillId="7" borderId="231" xfId="0" applyFont="1" applyFill="1" applyBorder="1"/>
    <xf numFmtId="0" fontId="51" fillId="3" borderId="254" xfId="0" applyFont="1" applyFill="1" applyBorder="1" applyAlignment="1">
      <alignment vertical="center"/>
    </xf>
    <xf numFmtId="0" fontId="0" fillId="3" borderId="254" xfId="0" applyFill="1" applyBorder="1"/>
    <xf numFmtId="0" fontId="146" fillId="18" borderId="218" xfId="3" quotePrefix="1" applyFont="1" applyFill="1" applyBorder="1" applyAlignment="1">
      <alignment horizontal="left" vertical="center"/>
    </xf>
    <xf numFmtId="0" fontId="149" fillId="18" borderId="260" xfId="3" applyFont="1" applyFill="1" applyBorder="1" applyAlignment="1">
      <alignment vertical="center"/>
    </xf>
    <xf numFmtId="15" fontId="150" fillId="18" borderId="260" xfId="3" applyNumberFormat="1" applyFont="1" applyFill="1" applyBorder="1" applyAlignment="1">
      <alignment vertical="center"/>
    </xf>
    <xf numFmtId="15" fontId="149" fillId="18" borderId="260" xfId="3" applyNumberFormat="1" applyFont="1" applyFill="1" applyBorder="1" applyAlignment="1">
      <alignment horizontal="center" vertical="center"/>
    </xf>
    <xf numFmtId="15" fontId="149" fillId="18" borderId="260" xfId="3" applyNumberFormat="1" applyFont="1" applyFill="1" applyBorder="1" applyAlignment="1">
      <alignment vertical="center"/>
    </xf>
    <xf numFmtId="0" fontId="149" fillId="18" borderId="260" xfId="3" applyFont="1" applyFill="1" applyBorder="1" applyAlignment="1">
      <alignment horizontal="right" vertical="center"/>
    </xf>
    <xf numFmtId="15" fontId="149" fillId="18" borderId="265" xfId="3" applyNumberFormat="1" applyFont="1" applyFill="1" applyBorder="1" applyAlignment="1">
      <alignment vertical="center"/>
    </xf>
    <xf numFmtId="0" fontId="17" fillId="35" borderId="266" xfId="0" applyFont="1" applyFill="1" applyBorder="1"/>
    <xf numFmtId="0" fontId="17" fillId="35" borderId="265" xfId="0" applyFont="1" applyFill="1" applyBorder="1" applyAlignment="1">
      <alignment horizontal="center" vertical="center"/>
    </xf>
    <xf numFmtId="164" fontId="0" fillId="3" borderId="267" xfId="0" applyNumberFormat="1" applyFill="1" applyBorder="1" applyAlignment="1" applyProtection="1">
      <alignment vertical="center"/>
      <protection locked="0"/>
    </xf>
    <xf numFmtId="164" fontId="3" fillId="3" borderId="267" xfId="0" applyNumberFormat="1" applyFont="1" applyFill="1" applyBorder="1" applyAlignment="1" applyProtection="1">
      <alignment vertical="center"/>
      <protection locked="0"/>
    </xf>
    <xf numFmtId="0" fontId="0" fillId="8" borderId="268" xfId="0" applyFill="1" applyBorder="1" applyAlignment="1">
      <alignment horizontal="left" vertical="center"/>
    </xf>
    <xf numFmtId="169" fontId="12" fillId="3" borderId="266" xfId="1" applyNumberFormat="1" applyFont="1" applyFill="1" applyBorder="1" applyAlignment="1" applyProtection="1">
      <alignment horizontal="center" vertical="center"/>
      <protection locked="0"/>
    </xf>
    <xf numFmtId="169" fontId="12" fillId="3" borderId="262" xfId="1" applyNumberFormat="1" applyFont="1" applyFill="1" applyBorder="1" applyAlignment="1" applyProtection="1">
      <alignment horizontal="center" vertical="center"/>
      <protection locked="0"/>
    </xf>
    <xf numFmtId="169" fontId="85" fillId="3" borderId="262" xfId="1" applyNumberFormat="1" applyFont="1" applyFill="1" applyBorder="1" applyAlignment="1" applyProtection="1">
      <alignment horizontal="center" vertical="center"/>
      <protection locked="0"/>
    </xf>
    <xf numFmtId="169" fontId="12" fillId="3" borderId="269" xfId="1" applyNumberFormat="1" applyFont="1" applyFill="1" applyBorder="1" applyAlignment="1" applyProtection="1">
      <alignment horizontal="center" vertical="center"/>
      <protection locked="0"/>
    </xf>
    <xf numFmtId="0" fontId="3" fillId="25" borderId="266" xfId="0" applyFont="1" applyFill="1" applyBorder="1" applyAlignment="1">
      <alignment horizontal="left" vertical="center"/>
    </xf>
    <xf numFmtId="0" fontId="0" fillId="25" borderId="262" xfId="0" applyFill="1" applyBorder="1" applyAlignment="1">
      <alignment horizontal="left" vertical="center"/>
    </xf>
    <xf numFmtId="0" fontId="0" fillId="27" borderId="263" xfId="0" applyFill="1" applyBorder="1" applyAlignment="1">
      <alignment horizontal="right" vertical="center"/>
    </xf>
    <xf numFmtId="0" fontId="3" fillId="25" borderId="269" xfId="0" applyFont="1" applyFill="1" applyBorder="1" applyAlignment="1">
      <alignment horizontal="left" vertical="center"/>
    </xf>
    <xf numFmtId="0" fontId="0" fillId="0" borderId="9" xfId="0" applyBorder="1" applyAlignment="1">
      <alignment horizontal="right" vertical="center"/>
    </xf>
    <xf numFmtId="164" fontId="3" fillId="27" borderId="9" xfId="0" applyNumberFormat="1" applyFont="1" applyFill="1" applyBorder="1" applyAlignment="1">
      <alignment horizontal="right" vertical="center"/>
    </xf>
    <xf numFmtId="0" fontId="3" fillId="25" borderId="264" xfId="0" applyFont="1" applyFill="1" applyBorder="1" applyAlignment="1">
      <alignment horizontal="left" vertical="center"/>
    </xf>
    <xf numFmtId="0" fontId="18" fillId="25" borderId="264" xfId="0" applyFont="1" applyFill="1" applyBorder="1" applyAlignment="1">
      <alignment horizontal="left" vertical="center"/>
    </xf>
    <xf numFmtId="178" fontId="3" fillId="27" borderId="9" xfId="0" applyNumberFormat="1" applyFont="1" applyFill="1" applyBorder="1" applyAlignment="1">
      <alignment horizontal="right" vertical="center"/>
    </xf>
    <xf numFmtId="0" fontId="3" fillId="27" borderId="262" xfId="0" applyFont="1" applyFill="1" applyBorder="1" applyAlignment="1">
      <alignment horizontal="center" vertical="center"/>
    </xf>
    <xf numFmtId="0" fontId="0" fillId="10" borderId="219" xfId="0" applyFill="1" applyBorder="1" applyAlignment="1">
      <alignment horizontal="center" vertical="center"/>
    </xf>
    <xf numFmtId="0" fontId="35" fillId="25" borderId="266" xfId="0" applyFont="1" applyFill="1" applyBorder="1" applyAlignment="1">
      <alignment horizontal="right"/>
    </xf>
    <xf numFmtId="170" fontId="35" fillId="27" borderId="263" xfId="0" applyNumberFormat="1" applyFont="1" applyFill="1" applyBorder="1"/>
    <xf numFmtId="0" fontId="0" fillId="18" borderId="260" xfId="0" applyFill="1" applyBorder="1"/>
    <xf numFmtId="0" fontId="0" fillId="18" borderId="265" xfId="0" applyFill="1" applyBorder="1" applyAlignment="1">
      <alignment horizontal="center"/>
    </xf>
    <xf numFmtId="164" fontId="0" fillId="3" borderId="263" xfId="0" applyNumberFormat="1" applyFill="1" applyBorder="1" applyAlignment="1" applyProtection="1">
      <alignment vertical="center"/>
      <protection locked="0"/>
    </xf>
    <xf numFmtId="0" fontId="3" fillId="34" borderId="264" xfId="0" applyFont="1" applyFill="1" applyBorder="1" applyAlignment="1">
      <alignment horizontal="left" vertical="center"/>
    </xf>
    <xf numFmtId="164" fontId="3" fillId="3" borderId="9" xfId="0" applyNumberFormat="1" applyFont="1" applyFill="1" applyBorder="1" applyAlignment="1" applyProtection="1">
      <alignment vertical="center"/>
      <protection locked="0"/>
    </xf>
    <xf numFmtId="169" fontId="85" fillId="3" borderId="266" xfId="1" applyNumberFormat="1" applyFont="1" applyFill="1" applyBorder="1" applyAlignment="1" applyProtection="1">
      <alignment horizontal="center" vertical="center"/>
      <protection locked="0"/>
    </xf>
    <xf numFmtId="169" fontId="85" fillId="3" borderId="263" xfId="1" applyNumberFormat="1" applyFont="1" applyFill="1" applyBorder="1" applyAlignment="1" applyProtection="1">
      <alignment horizontal="center" vertical="center"/>
      <protection locked="0"/>
    </xf>
    <xf numFmtId="169" fontId="85" fillId="3" borderId="269" xfId="1" applyNumberFormat="1" applyFont="1" applyFill="1" applyBorder="1" applyAlignment="1" applyProtection="1">
      <alignment horizontal="center" vertical="center"/>
      <protection locked="0"/>
    </xf>
    <xf numFmtId="169" fontId="85" fillId="3" borderId="9" xfId="1" applyNumberFormat="1" applyFont="1" applyFill="1" applyBorder="1" applyAlignment="1" applyProtection="1">
      <alignment horizontal="center" vertical="center"/>
      <protection locked="0"/>
    </xf>
    <xf numFmtId="0" fontId="3" fillId="27" borderId="263" xfId="0" applyFont="1" applyFill="1" applyBorder="1" applyAlignment="1">
      <alignment horizontal="right" vertical="center"/>
    </xf>
    <xf numFmtId="0" fontId="3" fillId="27" borderId="9" xfId="0" applyFont="1" applyFill="1" applyBorder="1" applyAlignment="1">
      <alignment horizontal="right" vertical="center"/>
    </xf>
    <xf numFmtId="164" fontId="36" fillId="27" borderId="266" xfId="0" applyNumberFormat="1" applyFont="1" applyFill="1" applyBorder="1" applyAlignment="1">
      <alignment horizontal="center" vertical="center"/>
    </xf>
    <xf numFmtId="0" fontId="41" fillId="10" borderId="219" xfId="0" applyFont="1" applyFill="1" applyBorder="1" applyAlignment="1">
      <alignment horizontal="center" vertical="center"/>
    </xf>
    <xf numFmtId="164" fontId="3" fillId="27" borderId="9" xfId="0" applyNumberFormat="1" applyFont="1" applyFill="1" applyBorder="1"/>
    <xf numFmtId="0" fontId="35" fillId="25" borderId="266" xfId="0" applyFont="1" applyFill="1" applyBorder="1" applyAlignment="1">
      <alignment horizontal="center" vertical="center"/>
    </xf>
    <xf numFmtId="170" fontId="35" fillId="27" borderId="263" xfId="0" applyNumberFormat="1" applyFont="1" applyFill="1" applyBorder="1" applyAlignment="1">
      <alignment horizontal="center" vertical="center"/>
    </xf>
    <xf numFmtId="0" fontId="0" fillId="18" borderId="260" xfId="0" applyFill="1" applyBorder="1" applyAlignment="1">
      <alignment horizontal="center"/>
    </xf>
    <xf numFmtId="0" fontId="52" fillId="3" borderId="259" xfId="3" applyFont="1" applyFill="1" applyBorder="1" applyAlignment="1">
      <alignment horizontal="center"/>
    </xf>
    <xf numFmtId="0" fontId="12" fillId="3" borderId="270" xfId="3" applyFill="1" applyBorder="1" applyAlignment="1">
      <alignment horizontal="center"/>
    </xf>
    <xf numFmtId="0" fontId="12" fillId="3" borderId="258" xfId="3" applyFill="1" applyBorder="1" applyAlignment="1">
      <alignment horizontal="center"/>
    </xf>
    <xf numFmtId="0" fontId="85" fillId="3" borderId="245" xfId="3" applyFont="1" applyFill="1" applyBorder="1"/>
    <xf numFmtId="171" fontId="133" fillId="3" borderId="245" xfId="3" applyNumberFormat="1" applyFont="1" applyFill="1" applyBorder="1" applyAlignment="1">
      <alignment horizontal="center"/>
    </xf>
    <xf numFmtId="0" fontId="52" fillId="3" borderId="216" xfId="3" applyFont="1" applyFill="1" applyBorder="1" applyAlignment="1">
      <alignment horizontal="center"/>
    </xf>
    <xf numFmtId="0" fontId="52" fillId="3" borderId="217" xfId="3" applyFont="1" applyFill="1" applyBorder="1" applyAlignment="1">
      <alignment horizontal="center"/>
    </xf>
    <xf numFmtId="0" fontId="52" fillId="3" borderId="268" xfId="3" quotePrefix="1" applyFont="1" applyFill="1" applyBorder="1" applyAlignment="1">
      <alignment horizontal="center"/>
    </xf>
    <xf numFmtId="0" fontId="52" fillId="3" borderId="267" xfId="3" applyFont="1" applyFill="1" applyBorder="1" applyAlignment="1">
      <alignment horizontal="center"/>
    </xf>
    <xf numFmtId="0" fontId="12" fillId="3" borderId="266" xfId="3" applyFill="1" applyBorder="1" applyAlignment="1">
      <alignment horizontal="center"/>
    </xf>
    <xf numFmtId="170" fontId="12" fillId="3" borderId="262" xfId="3" applyNumberFormat="1" applyFill="1" applyBorder="1" applyAlignment="1">
      <alignment horizontal="center"/>
    </xf>
    <xf numFmtId="0" fontId="52" fillId="3" borderId="262" xfId="3" applyFont="1" applyFill="1" applyBorder="1" applyAlignment="1">
      <alignment horizontal="center"/>
    </xf>
    <xf numFmtId="0" fontId="52" fillId="3" borderId="263" xfId="3" applyFont="1" applyFill="1" applyBorder="1" applyAlignment="1">
      <alignment horizontal="center"/>
    </xf>
    <xf numFmtId="0" fontId="12" fillId="3" borderId="269" xfId="3" applyFill="1" applyBorder="1" applyAlignment="1">
      <alignment horizontal="center"/>
    </xf>
    <xf numFmtId="9" fontId="12" fillId="3" borderId="9" xfId="10" applyFill="1" applyBorder="1" applyAlignment="1" applyProtection="1">
      <alignment horizontal="center"/>
    </xf>
    <xf numFmtId="14" fontId="63" fillId="27" borderId="219" xfId="3" applyNumberFormat="1" applyFont="1" applyFill="1" applyBorder="1" applyAlignment="1" applyProtection="1">
      <alignment horizontal="left" vertical="center"/>
      <protection locked="0"/>
    </xf>
    <xf numFmtId="9" fontId="12" fillId="3" borderId="265" xfId="10" applyFont="1" applyFill="1" applyBorder="1" applyAlignment="1" applyProtection="1">
      <alignment horizontal="center"/>
    </xf>
    <xf numFmtId="1" fontId="12" fillId="3" borderId="265" xfId="10" applyNumberFormat="1" applyFont="1" applyFill="1" applyBorder="1" applyAlignment="1" applyProtection="1">
      <alignment horizontal="center"/>
    </xf>
    <xf numFmtId="0" fontId="47" fillId="19" borderId="269" xfId="3" quotePrefix="1" applyFont="1" applyFill="1" applyBorder="1" applyAlignment="1">
      <alignment horizontal="right" vertical="center"/>
    </xf>
    <xf numFmtId="170" fontId="12" fillId="25" borderId="9" xfId="3" applyNumberFormat="1" applyFill="1" applyBorder="1" applyAlignment="1">
      <alignment horizontal="center" vertical="center"/>
    </xf>
    <xf numFmtId="175" fontId="52" fillId="25" borderId="9" xfId="3" applyNumberFormat="1" applyFont="1" applyFill="1" applyBorder="1" applyAlignment="1">
      <alignment horizontal="right" vertical="center"/>
    </xf>
    <xf numFmtId="0" fontId="47" fillId="19" borderId="269" xfId="3" quotePrefix="1" applyFont="1" applyFill="1" applyBorder="1" applyAlignment="1">
      <alignment horizontal="right"/>
    </xf>
    <xf numFmtId="164" fontId="52" fillId="25" borderId="9" xfId="3" applyNumberFormat="1" applyFont="1" applyFill="1" applyBorder="1" applyAlignment="1" applyProtection="1">
      <alignment horizontal="center"/>
      <protection locked="0"/>
    </xf>
    <xf numFmtId="175" fontId="52" fillId="25" borderId="9" xfId="3" applyNumberFormat="1" applyFont="1" applyFill="1" applyBorder="1" applyAlignment="1">
      <alignment horizontal="right"/>
    </xf>
    <xf numFmtId="0" fontId="47" fillId="19" borderId="269" xfId="3" applyFont="1" applyFill="1" applyBorder="1" applyAlignment="1">
      <alignment horizontal="right"/>
    </xf>
    <xf numFmtId="0" fontId="22" fillId="19" borderId="269" xfId="3" applyFont="1" applyFill="1" applyBorder="1" applyAlignment="1">
      <alignment horizontal="right" vertical="center"/>
    </xf>
    <xf numFmtId="170" fontId="52" fillId="25" borderId="9" xfId="3" applyNumberFormat="1" applyFont="1" applyFill="1" applyBorder="1" applyAlignment="1">
      <alignment horizontal="center" vertical="center"/>
    </xf>
    <xf numFmtId="2" fontId="52" fillId="25" borderId="9" xfId="3" applyNumberFormat="1" applyFont="1" applyFill="1" applyBorder="1" applyAlignment="1">
      <alignment horizontal="right"/>
    </xf>
    <xf numFmtId="164" fontId="52" fillId="25" borderId="270" xfId="3" applyNumberFormat="1" applyFont="1" applyFill="1" applyBorder="1" applyAlignment="1">
      <alignment horizontal="center"/>
    </xf>
    <xf numFmtId="0" fontId="22" fillId="3" borderId="260" xfId="3" applyFont="1" applyFill="1" applyBorder="1" applyAlignment="1">
      <alignment horizontal="right" vertical="center"/>
    </xf>
    <xf numFmtId="2" fontId="136" fillId="3" borderId="265" xfId="3" applyNumberFormat="1" applyFont="1" applyFill="1" applyBorder="1" applyAlignment="1">
      <alignment vertical="center"/>
    </xf>
    <xf numFmtId="170" fontId="12" fillId="3" borderId="260" xfId="3" applyNumberFormat="1" applyFill="1" applyBorder="1"/>
    <xf numFmtId="170" fontId="12" fillId="3" borderId="265" xfId="3" applyNumberFormat="1" applyFill="1" applyBorder="1"/>
    <xf numFmtId="0" fontId="12" fillId="3" borderId="265" xfId="3" applyFill="1" applyBorder="1"/>
    <xf numFmtId="0" fontId="29" fillId="18" borderId="260" xfId="3" applyFont="1" applyFill="1" applyBorder="1"/>
    <xf numFmtId="0" fontId="94" fillId="18" borderId="260" xfId="3" applyFont="1" applyFill="1" applyBorder="1"/>
    <xf numFmtId="0" fontId="95" fillId="18" borderId="260" xfId="3" applyFont="1" applyFill="1" applyBorder="1"/>
    <xf numFmtId="0" fontId="29" fillId="18" borderId="259" xfId="3" applyFont="1" applyFill="1" applyBorder="1"/>
    <xf numFmtId="0" fontId="94" fillId="3" borderId="275" xfId="3" applyFont="1" applyFill="1" applyBorder="1" applyProtection="1">
      <protection locked="0"/>
    </xf>
    <xf numFmtId="0" fontId="94" fillId="3" borderId="262" xfId="3" applyFont="1" applyFill="1" applyBorder="1" applyProtection="1">
      <protection locked="0"/>
    </xf>
    <xf numFmtId="0" fontId="94" fillId="3" borderId="266" xfId="3" applyFont="1" applyFill="1" applyBorder="1" applyProtection="1">
      <protection locked="0"/>
    </xf>
    <xf numFmtId="0" fontId="94" fillId="3" borderId="226" xfId="3" applyFont="1" applyFill="1" applyBorder="1" applyProtection="1">
      <protection locked="0"/>
    </xf>
    <xf numFmtId="0" fontId="94" fillId="3" borderId="269" xfId="3" applyFont="1" applyFill="1" applyBorder="1" applyProtection="1">
      <protection locked="0"/>
    </xf>
    <xf numFmtId="0" fontId="29" fillId="18" borderId="276" xfId="3" applyFont="1" applyFill="1" applyBorder="1"/>
    <xf numFmtId="0" fontId="47" fillId="18" borderId="218" xfId="3" quotePrefix="1" applyFont="1" applyFill="1" applyBorder="1" applyAlignment="1">
      <alignment horizontal="left"/>
    </xf>
    <xf numFmtId="0" fontId="47" fillId="18" borderId="262" xfId="3" quotePrefix="1" applyFont="1" applyFill="1" applyBorder="1" applyAlignment="1">
      <alignment horizontal="right" vertical="center"/>
    </xf>
    <xf numFmtId="0" fontId="55" fillId="18" borderId="260" xfId="3" applyFont="1" applyFill="1" applyBorder="1"/>
    <xf numFmtId="15" fontId="170" fillId="18" borderId="260" xfId="3" applyNumberFormat="1" applyFont="1" applyFill="1" applyBorder="1"/>
    <xf numFmtId="15" fontId="55" fillId="18" borderId="260" xfId="3" applyNumberFormat="1" applyFont="1" applyFill="1" applyBorder="1" applyAlignment="1">
      <alignment horizontal="center"/>
    </xf>
    <xf numFmtId="15" fontId="55" fillId="18" borderId="260" xfId="3" applyNumberFormat="1" applyFont="1" applyFill="1" applyBorder="1"/>
    <xf numFmtId="0" fontId="55" fillId="18" borderId="260" xfId="3" applyFont="1" applyFill="1" applyBorder="1" applyAlignment="1">
      <alignment horizontal="right"/>
    </xf>
    <xf numFmtId="15" fontId="55" fillId="18" borderId="265" xfId="3" applyNumberFormat="1" applyFont="1" applyFill="1" applyBorder="1"/>
    <xf numFmtId="0" fontId="7" fillId="3" borderId="260" xfId="3" applyFont="1" applyFill="1" applyBorder="1" applyAlignment="1">
      <alignment vertical="center"/>
    </xf>
    <xf numFmtId="0" fontId="7" fillId="3" borderId="258" xfId="3" applyFont="1" applyFill="1" applyBorder="1" applyAlignment="1">
      <alignment vertical="center"/>
    </xf>
    <xf numFmtId="0" fontId="12" fillId="3" borderId="9" xfId="3" applyFill="1" applyBorder="1" applyAlignment="1" applyProtection="1">
      <alignment vertical="center"/>
      <protection locked="0"/>
    </xf>
    <xf numFmtId="0" fontId="165" fillId="12" borderId="218" xfId="3" quotePrefix="1" applyFont="1" applyFill="1" applyBorder="1" applyAlignment="1">
      <alignment horizontal="left"/>
    </xf>
    <xf numFmtId="0" fontId="165" fillId="12" borderId="262" xfId="3" quotePrefix="1" applyFont="1" applyFill="1" applyBorder="1" applyAlignment="1">
      <alignment horizontal="right" vertical="center"/>
    </xf>
    <xf numFmtId="0" fontId="165" fillId="12" borderId="264" xfId="3" quotePrefix="1" applyFont="1" applyFill="1" applyBorder="1" applyAlignment="1">
      <alignment horizontal="left"/>
    </xf>
    <xf numFmtId="0" fontId="165" fillId="12" borderId="262" xfId="3" applyFont="1" applyFill="1" applyBorder="1" applyAlignment="1">
      <alignment horizontal="right" vertical="center"/>
    </xf>
    <xf numFmtId="0" fontId="12" fillId="19" borderId="260" xfId="3" applyFill="1" applyBorder="1"/>
    <xf numFmtId="0" fontId="12" fillId="19" borderId="260" xfId="3" applyFill="1" applyBorder="1" applyAlignment="1">
      <alignment horizontal="center"/>
    </xf>
    <xf numFmtId="0" fontId="12" fillId="19" borderId="260" xfId="3" applyFill="1" applyBorder="1" applyAlignment="1">
      <alignment horizontal="right"/>
    </xf>
    <xf numFmtId="0" fontId="12" fillId="19" borderId="265" xfId="3" applyFill="1" applyBorder="1"/>
    <xf numFmtId="0" fontId="0" fillId="0" borderId="3" xfId="0" applyBorder="1"/>
    <xf numFmtId="0" fontId="0" fillId="0" borderId="4" xfId="0" applyBorder="1"/>
    <xf numFmtId="0" fontId="0" fillId="0" borderId="5" xfId="0" applyBorder="1"/>
    <xf numFmtId="0" fontId="18" fillId="9" borderId="241" xfId="0" applyFont="1" applyFill="1" applyBorder="1" applyAlignment="1" applyProtection="1">
      <alignment horizontal="left" vertical="center"/>
      <protection locked="0"/>
    </xf>
    <xf numFmtId="0" fontId="0" fillId="0" borderId="4" xfId="0" applyBorder="1" applyAlignment="1">
      <alignment vertical="center"/>
    </xf>
    <xf numFmtId="0" fontId="0" fillId="0" borderId="12" xfId="0" applyBorder="1" applyAlignment="1">
      <alignment vertical="center"/>
    </xf>
    <xf numFmtId="14" fontId="183" fillId="3" borderId="241" xfId="1" applyNumberFormat="1" applyFont="1" applyFill="1" applyBorder="1" applyAlignment="1">
      <alignment horizontal="left" vertical="center"/>
    </xf>
    <xf numFmtId="0" fontId="1" fillId="0" borderId="4" xfId="0" applyFont="1" applyBorder="1" applyAlignment="1">
      <alignment horizontal="left" vertical="center"/>
    </xf>
    <xf numFmtId="0" fontId="1" fillId="0" borderId="12" xfId="0" applyFont="1" applyBorder="1" applyAlignment="1">
      <alignment horizontal="left" vertical="center"/>
    </xf>
    <xf numFmtId="0" fontId="18" fillId="9" borderId="241" xfId="0" applyFont="1" applyFill="1" applyBorder="1" applyAlignment="1" applyProtection="1">
      <alignment horizontal="left" vertical="center" wrapText="1"/>
      <protection locked="0"/>
    </xf>
    <xf numFmtId="0" fontId="0" fillId="0" borderId="4" xfId="0" applyBorder="1" applyAlignment="1">
      <alignment horizontal="left" vertical="center" wrapText="1"/>
    </xf>
    <xf numFmtId="0" fontId="0" fillId="0" borderId="12" xfId="0" applyBorder="1" applyAlignment="1">
      <alignment horizontal="left" vertical="center" wrapText="1"/>
    </xf>
    <xf numFmtId="0" fontId="183" fillId="3" borderId="241" xfId="1" applyFont="1" applyFill="1" applyBorder="1" applyAlignment="1">
      <alignment horizontal="left" vertical="center"/>
    </xf>
    <xf numFmtId="0" fontId="203" fillId="3" borderId="60" xfId="1" applyFont="1" applyFill="1" applyBorder="1" applyAlignment="1">
      <alignment horizontal="left" wrapText="1"/>
    </xf>
    <xf numFmtId="0" fontId="204" fillId="0" borderId="0" xfId="0" applyFont="1" applyAlignment="1">
      <alignment horizontal="left"/>
    </xf>
    <xf numFmtId="0" fontId="204" fillId="0" borderId="60" xfId="0" applyFont="1" applyBorder="1" applyAlignment="1">
      <alignment horizontal="left"/>
    </xf>
    <xf numFmtId="0" fontId="204" fillId="0" borderId="232" xfId="0" applyFont="1" applyBorder="1" applyAlignment="1">
      <alignment horizontal="left"/>
    </xf>
    <xf numFmtId="0" fontId="204" fillId="0" borderId="233" xfId="0" applyFont="1" applyBorder="1" applyAlignment="1">
      <alignment horizontal="left"/>
    </xf>
    <xf numFmtId="0" fontId="184" fillId="0" borderId="4" xfId="0" applyFont="1" applyBorder="1" applyAlignment="1">
      <alignment horizontal="left" vertical="center"/>
    </xf>
    <xf numFmtId="0" fontId="184" fillId="0" borderId="12" xfId="0" applyFont="1" applyBorder="1" applyAlignment="1">
      <alignment horizontal="left" vertical="center"/>
    </xf>
    <xf numFmtId="0" fontId="31" fillId="3" borderId="220" xfId="1" applyFont="1" applyFill="1" applyBorder="1" applyAlignment="1">
      <alignment horizontal="left" vertical="center" wrapText="1"/>
    </xf>
    <xf numFmtId="0" fontId="33" fillId="3" borderId="231" xfId="0" applyFont="1" applyFill="1" applyBorder="1" applyAlignment="1">
      <alignment horizontal="left" vertical="center"/>
    </xf>
    <xf numFmtId="0" fontId="166" fillId="0" borderId="235" xfId="12" applyBorder="1" applyAlignment="1">
      <alignment horizontal="left" vertical="center"/>
    </xf>
    <xf numFmtId="0" fontId="183" fillId="0" borderId="236" xfId="0" applyFont="1" applyBorder="1" applyAlignment="1">
      <alignment horizontal="left" vertical="center"/>
    </xf>
    <xf numFmtId="0" fontId="183" fillId="0" borderId="237" xfId="0" applyFont="1" applyBorder="1" applyAlignment="1">
      <alignment horizontal="left" vertical="center"/>
    </xf>
    <xf numFmtId="0" fontId="3" fillId="9" borderId="241" xfId="1" applyFont="1" applyFill="1" applyBorder="1" applyAlignment="1">
      <alignment horizontal="left" vertical="center"/>
    </xf>
    <xf numFmtId="0" fontId="3" fillId="9" borderId="4" xfId="0" applyFont="1" applyFill="1" applyBorder="1" applyAlignment="1">
      <alignment horizontal="left" vertical="center"/>
    </xf>
    <xf numFmtId="0" fontId="3" fillId="9" borderId="12" xfId="0" applyFont="1" applyFill="1" applyBorder="1" applyAlignment="1">
      <alignment horizontal="left" vertical="center"/>
    </xf>
    <xf numFmtId="0" fontId="18" fillId="9" borderId="13" xfId="0" applyFont="1" applyFill="1" applyBorder="1" applyAlignment="1" applyProtection="1">
      <alignment horizontal="left" vertical="center"/>
      <protection locked="0"/>
    </xf>
    <xf numFmtId="0" fontId="0" fillId="9" borderId="10" xfId="0" applyFill="1" applyBorder="1" applyAlignment="1">
      <alignment horizontal="left" vertical="center"/>
    </xf>
    <xf numFmtId="0" fontId="0" fillId="9" borderId="11" xfId="0" applyFill="1" applyBorder="1" applyAlignment="1">
      <alignment horizontal="left" vertical="center"/>
    </xf>
    <xf numFmtId="0" fontId="0" fillId="0" borderId="4" xfId="0" applyBorder="1" applyAlignment="1">
      <alignment horizontal="left" vertical="center"/>
    </xf>
    <xf numFmtId="0" fontId="0" fillId="0" borderId="12" xfId="0" applyBorder="1" applyAlignment="1">
      <alignment horizontal="left" vertical="center"/>
    </xf>
    <xf numFmtId="0" fontId="5" fillId="3" borderId="199" xfId="1" applyFont="1" applyFill="1" applyBorder="1" applyAlignment="1">
      <alignment horizontal="center" vertical="center"/>
    </xf>
    <xf numFmtId="0" fontId="0" fillId="0" borderId="7" xfId="0" applyBorder="1" applyAlignment="1">
      <alignment horizontal="center" vertical="center"/>
    </xf>
    <xf numFmtId="0" fontId="0" fillId="0" borderId="200" xfId="0" applyBorder="1" applyAlignment="1">
      <alignment horizontal="center" vertical="center"/>
    </xf>
    <xf numFmtId="0" fontId="0" fillId="0" borderId="232" xfId="0" applyBorder="1" applyAlignment="1">
      <alignment horizontal="center" vertical="center"/>
    </xf>
    <xf numFmtId="0" fontId="0" fillId="0" borderId="233" xfId="0" applyBorder="1" applyAlignment="1">
      <alignment horizontal="center" vertical="center"/>
    </xf>
    <xf numFmtId="0" fontId="0" fillId="0" borderId="234" xfId="0" applyBorder="1" applyAlignment="1">
      <alignment horizontal="center" vertical="center"/>
    </xf>
    <xf numFmtId="0" fontId="181" fillId="3" borderId="238" xfId="1" applyFont="1" applyFill="1" applyBorder="1" applyAlignment="1">
      <alignment horizontal="left" vertical="center"/>
    </xf>
    <xf numFmtId="0" fontId="182" fillId="0" borderId="239" xfId="0" applyFont="1" applyBorder="1" applyAlignment="1">
      <alignment horizontal="left" vertical="center"/>
    </xf>
    <xf numFmtId="0" fontId="182" fillId="0" borderId="240" xfId="0" applyFont="1" applyBorder="1" applyAlignment="1">
      <alignment horizontal="left" vertical="center"/>
    </xf>
    <xf numFmtId="0" fontId="181" fillId="3" borderId="241" xfId="1" applyFont="1" applyFill="1" applyBorder="1" applyAlignment="1">
      <alignment horizontal="left" vertical="center"/>
    </xf>
    <xf numFmtId="0" fontId="182" fillId="0" borderId="4" xfId="0" applyFont="1" applyBorder="1" applyAlignment="1">
      <alignment horizontal="left" vertical="center"/>
    </xf>
    <xf numFmtId="0" fontId="182" fillId="0" borderId="12" xfId="0" applyFont="1" applyBorder="1" applyAlignment="1">
      <alignment horizontal="left" vertical="center"/>
    </xf>
    <xf numFmtId="0" fontId="18" fillId="9" borderId="238" xfId="0" applyFont="1" applyFill="1" applyBorder="1" applyAlignment="1" applyProtection="1">
      <alignment horizontal="left" vertical="center"/>
      <protection locked="0"/>
    </xf>
    <xf numFmtId="0" fontId="18" fillId="9" borderId="239" xfId="0" applyFont="1" applyFill="1" applyBorder="1" applyAlignment="1">
      <alignment vertical="center"/>
    </xf>
    <xf numFmtId="0" fontId="18" fillId="9" borderId="240" xfId="0" applyFont="1" applyFill="1" applyBorder="1" applyAlignment="1">
      <alignment vertical="center"/>
    </xf>
    <xf numFmtId="0" fontId="18" fillId="9" borderId="4" xfId="0" applyFont="1" applyFill="1" applyBorder="1" applyAlignment="1">
      <alignment vertical="center"/>
    </xf>
    <xf numFmtId="0" fontId="18" fillId="9" borderId="12" xfId="0" applyFont="1" applyFill="1" applyBorder="1" applyAlignment="1">
      <alignment vertical="center"/>
    </xf>
    <xf numFmtId="0" fontId="3" fillId="9" borderId="4" xfId="0" applyFont="1" applyFill="1" applyBorder="1" applyAlignment="1">
      <alignment vertical="center"/>
    </xf>
    <xf numFmtId="0" fontId="3" fillId="9" borderId="12" xfId="0" applyFont="1" applyFill="1" applyBorder="1" applyAlignment="1">
      <alignment vertical="center"/>
    </xf>
    <xf numFmtId="0" fontId="29" fillId="25" borderId="235" xfId="1" applyFont="1" applyFill="1" applyBorder="1" applyAlignment="1">
      <alignment horizontal="center" vertical="center"/>
    </xf>
    <xf numFmtId="0" fontId="30" fillId="25" borderId="236" xfId="0" applyFont="1" applyFill="1" applyBorder="1" applyAlignment="1">
      <alignment horizontal="center" vertical="center"/>
    </xf>
    <xf numFmtId="0" fontId="30" fillId="25" borderId="237" xfId="0" applyFont="1" applyFill="1" applyBorder="1" applyAlignment="1">
      <alignment horizontal="center" vertical="center"/>
    </xf>
    <xf numFmtId="0" fontId="4" fillId="6" borderId="10" xfId="0" applyFont="1" applyFill="1" applyBorder="1" applyAlignment="1">
      <alignment horizontal="right"/>
    </xf>
    <xf numFmtId="0" fontId="4" fillId="6" borderId="10" xfId="0" applyFont="1" applyFill="1" applyBorder="1"/>
    <xf numFmtId="0" fontId="4" fillId="6" borderId="11" xfId="0" applyFont="1" applyFill="1" applyBorder="1"/>
    <xf numFmtId="0" fontId="20" fillId="6" borderId="10" xfId="1" applyFont="1" applyFill="1" applyBorder="1" applyAlignment="1">
      <alignment horizontal="right"/>
    </xf>
    <xf numFmtId="49" fontId="10" fillId="5" borderId="241" xfId="1" applyNumberFormat="1" applyFont="1" applyFill="1" applyBorder="1" applyAlignment="1">
      <alignment horizontal="left"/>
    </xf>
    <xf numFmtId="49" fontId="10" fillId="5" borderId="4" xfId="1" applyNumberFormat="1" applyFont="1" applyFill="1" applyBorder="1" applyAlignment="1">
      <alignment horizontal="left"/>
    </xf>
    <xf numFmtId="0" fontId="17" fillId="0" borderId="141" xfId="0" applyFont="1" applyBorder="1" applyAlignment="1">
      <alignment horizontal="left" vertical="center"/>
    </xf>
    <xf numFmtId="0" fontId="17" fillId="0" borderId="142" xfId="0" applyFont="1" applyBorder="1" applyAlignment="1">
      <alignment horizontal="left" vertical="center"/>
    </xf>
    <xf numFmtId="0" fontId="17" fillId="0" borderId="143" xfId="0" applyFont="1" applyBorder="1" applyAlignment="1">
      <alignment horizontal="left" vertical="center"/>
    </xf>
    <xf numFmtId="0" fontId="25" fillId="3" borderId="0" xfId="1" applyFont="1" applyFill="1" applyAlignment="1">
      <alignment horizontal="right"/>
    </xf>
    <xf numFmtId="0" fontId="25" fillId="3" borderId="0" xfId="0" applyFont="1" applyFill="1" applyAlignment="1">
      <alignment horizontal="right"/>
    </xf>
    <xf numFmtId="0" fontId="25" fillId="3" borderId="132" xfId="0" applyFont="1" applyFill="1" applyBorder="1" applyAlignment="1">
      <alignment horizontal="right"/>
    </xf>
    <xf numFmtId="0" fontId="27" fillId="3" borderId="0" xfId="1" applyFont="1" applyFill="1" applyAlignment="1">
      <alignment horizontal="right"/>
    </xf>
    <xf numFmtId="0" fontId="27" fillId="3" borderId="0" xfId="0" applyFont="1" applyFill="1" applyAlignment="1">
      <alignment horizontal="right"/>
    </xf>
    <xf numFmtId="0" fontId="27" fillId="3" borderId="132" xfId="0" applyFont="1" applyFill="1" applyBorder="1" applyAlignment="1">
      <alignment horizontal="right"/>
    </xf>
    <xf numFmtId="0" fontId="183" fillId="3" borderId="31" xfId="1" applyFont="1" applyFill="1" applyBorder="1" applyAlignment="1">
      <alignment horizontal="left" vertical="center"/>
    </xf>
    <xf numFmtId="0" fontId="184" fillId="0" borderId="137" xfId="0" applyFont="1" applyBorder="1" applyAlignment="1">
      <alignment horizontal="left" vertical="center"/>
    </xf>
    <xf numFmtId="0" fontId="184" fillId="0" borderId="45" xfId="0" applyFont="1" applyBorder="1" applyAlignment="1">
      <alignment horizontal="left" vertical="center"/>
    </xf>
    <xf numFmtId="0" fontId="8" fillId="4" borderId="222" xfId="1" applyFont="1" applyFill="1" applyBorder="1" applyAlignment="1">
      <alignment horizontal="center" vertical="center" wrapText="1"/>
    </xf>
    <xf numFmtId="0" fontId="8" fillId="4" borderId="223" xfId="1" applyFont="1" applyFill="1" applyBorder="1" applyAlignment="1">
      <alignment horizontal="center" vertical="center" wrapText="1"/>
    </xf>
    <xf numFmtId="0" fontId="8" fillId="4" borderId="224" xfId="1" applyFont="1" applyFill="1" applyBorder="1" applyAlignment="1">
      <alignment horizontal="center" vertical="center" wrapText="1"/>
    </xf>
    <xf numFmtId="0" fontId="15" fillId="8" borderId="7" xfId="1" applyFont="1" applyFill="1" applyBorder="1" applyAlignment="1">
      <alignment horizontal="left" vertical="center"/>
    </xf>
    <xf numFmtId="0" fontId="0" fillId="0" borderId="7" xfId="0" applyBorder="1" applyAlignment="1">
      <alignment horizontal="left" vertical="center"/>
    </xf>
    <xf numFmtId="0" fontId="0" fillId="0" borderId="200" xfId="0" applyBorder="1" applyAlignment="1">
      <alignment horizontal="left" vertical="center"/>
    </xf>
    <xf numFmtId="0" fontId="0" fillId="0" borderId="233" xfId="0" applyBorder="1" applyAlignment="1">
      <alignment horizontal="left" vertical="center"/>
    </xf>
    <xf numFmtId="0" fontId="0" fillId="0" borderId="234" xfId="0" applyBorder="1" applyAlignment="1">
      <alignment horizontal="left" vertical="center"/>
    </xf>
    <xf numFmtId="0" fontId="68" fillId="0" borderId="60" xfId="3" applyFont="1" applyBorder="1" applyAlignment="1">
      <alignment horizontal="left" wrapText="1"/>
    </xf>
    <xf numFmtId="0" fontId="68" fillId="0" borderId="0" xfId="3" applyFont="1" applyAlignment="1">
      <alignment horizontal="left" wrapText="1"/>
    </xf>
    <xf numFmtId="0" fontId="68" fillId="0" borderId="132" xfId="3" applyFont="1" applyBorder="1" applyAlignment="1">
      <alignment horizontal="left" wrapText="1"/>
    </xf>
    <xf numFmtId="0" fontId="68" fillId="0" borderId="60" xfId="3" applyFont="1" applyBorder="1" applyAlignment="1">
      <alignment horizontal="left"/>
    </xf>
    <xf numFmtId="0" fontId="68" fillId="0" borderId="0" xfId="3" applyFont="1" applyAlignment="1">
      <alignment horizontal="left"/>
    </xf>
    <xf numFmtId="0" fontId="68" fillId="0" borderId="132" xfId="3" applyFont="1" applyBorder="1" applyAlignment="1">
      <alignment horizontal="left"/>
    </xf>
    <xf numFmtId="0" fontId="12" fillId="0" borderId="235" xfId="3" applyBorder="1" applyAlignment="1">
      <alignment horizontal="left" vertical="top" wrapText="1"/>
    </xf>
    <xf numFmtId="0" fontId="12" fillId="0" borderId="236" xfId="3" applyBorder="1" applyAlignment="1">
      <alignment horizontal="left" vertical="top" wrapText="1"/>
    </xf>
    <xf numFmtId="0" fontId="12" fillId="0" borderId="237" xfId="3" applyBorder="1" applyAlignment="1">
      <alignment horizontal="left" vertical="top" wrapText="1"/>
    </xf>
    <xf numFmtId="0" fontId="3" fillId="19" borderId="235" xfId="5" applyFont="1" applyFill="1" applyBorder="1" applyAlignment="1">
      <alignment horizontal="center"/>
    </xf>
    <xf numFmtId="0" fontId="3" fillId="19" borderId="236" xfId="5" applyFont="1" applyFill="1" applyBorder="1" applyAlignment="1">
      <alignment horizontal="center"/>
    </xf>
    <xf numFmtId="0" fontId="3" fillId="19" borderId="237" xfId="5" applyFont="1" applyFill="1" applyBorder="1" applyAlignment="1">
      <alignment horizontal="center"/>
    </xf>
    <xf numFmtId="0" fontId="12" fillId="0" borderId="235" xfId="3" applyBorder="1" applyAlignment="1">
      <alignment horizontal="left"/>
    </xf>
    <xf numFmtId="0" fontId="12" fillId="0" borderId="236" xfId="3" applyBorder="1" applyAlignment="1">
      <alignment horizontal="left"/>
    </xf>
    <xf numFmtId="0" fontId="12" fillId="0" borderId="237" xfId="3" applyBorder="1" applyAlignment="1">
      <alignment horizontal="left"/>
    </xf>
    <xf numFmtId="0" fontId="3" fillId="19" borderId="199" xfId="5" applyFont="1" applyFill="1" applyBorder="1" applyAlignment="1">
      <alignment horizontal="center"/>
    </xf>
    <xf numFmtId="0" fontId="3" fillId="19" borderId="7" xfId="5" applyFont="1" applyFill="1" applyBorder="1" applyAlignment="1">
      <alignment horizontal="center"/>
    </xf>
    <xf numFmtId="0" fontId="3" fillId="19" borderId="200" xfId="5" applyFont="1" applyFill="1" applyBorder="1" applyAlignment="1">
      <alignment horizontal="center"/>
    </xf>
    <xf numFmtId="0" fontId="67" fillId="12" borderId="235" xfId="6" applyFont="1" applyFill="1" applyBorder="1" applyAlignment="1">
      <alignment horizontal="center" vertical="center"/>
    </xf>
    <xf numFmtId="0" fontId="67" fillId="12" borderId="236" xfId="6" applyFont="1" applyFill="1" applyBorder="1" applyAlignment="1">
      <alignment horizontal="center" vertical="center"/>
    </xf>
    <xf numFmtId="0" fontId="67" fillId="12" borderId="237" xfId="6" applyFont="1" applyFill="1" applyBorder="1" applyAlignment="1">
      <alignment horizontal="center" vertical="center"/>
    </xf>
    <xf numFmtId="0" fontId="3" fillId="19" borderId="235" xfId="5" applyFont="1" applyFill="1" applyBorder="1" applyAlignment="1">
      <alignment horizontal="center" wrapText="1"/>
    </xf>
    <xf numFmtId="0" fontId="3" fillId="18" borderId="185" xfId="3" applyFont="1" applyFill="1" applyBorder="1" applyAlignment="1">
      <alignment horizontal="left"/>
    </xf>
    <xf numFmtId="0" fontId="3" fillId="18" borderId="237" xfId="3" applyFont="1" applyFill="1" applyBorder="1" applyAlignment="1">
      <alignment horizontal="left"/>
    </xf>
    <xf numFmtId="0" fontId="12" fillId="0" borderId="223" xfId="3" applyBorder="1" applyAlignment="1">
      <alignment horizontal="left"/>
    </xf>
    <xf numFmtId="0" fontId="12" fillId="0" borderId="224" xfId="3" applyBorder="1" applyAlignment="1">
      <alignment horizontal="left"/>
    </xf>
    <xf numFmtId="0" fontId="12" fillId="0" borderId="1" xfId="3" applyBorder="1" applyAlignment="1">
      <alignment horizontal="left"/>
    </xf>
    <xf numFmtId="0" fontId="12" fillId="0" borderId="186" xfId="3" applyBorder="1" applyAlignment="1">
      <alignment horizontal="left"/>
    </xf>
    <xf numFmtId="0" fontId="12" fillId="0" borderId="35" xfId="3" applyBorder="1" applyAlignment="1">
      <alignment horizontal="left"/>
    </xf>
    <xf numFmtId="0" fontId="12" fillId="0" borderId="38" xfId="3" applyBorder="1" applyAlignment="1">
      <alignment horizontal="left"/>
    </xf>
    <xf numFmtId="0" fontId="12" fillId="0" borderId="235" xfId="3" applyBorder="1" applyAlignment="1">
      <alignment horizontal="left" vertical="center" wrapText="1"/>
    </xf>
    <xf numFmtId="0" fontId="12" fillId="0" borderId="236" xfId="3" applyBorder="1" applyAlignment="1">
      <alignment horizontal="left" vertical="center" wrapText="1"/>
    </xf>
    <xf numFmtId="0" fontId="12" fillId="0" borderId="237" xfId="3" applyBorder="1" applyAlignment="1">
      <alignment horizontal="left" vertical="center" wrapText="1"/>
    </xf>
    <xf numFmtId="0" fontId="12" fillId="0" borderId="241" xfId="3" applyBorder="1"/>
    <xf numFmtId="0" fontId="43" fillId="0" borderId="41" xfId="1" applyFont="1"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23" fillId="0" borderId="187" xfId="0" applyFont="1" applyBorder="1" applyAlignment="1">
      <alignment vertical="center" wrapText="1"/>
    </xf>
    <xf numFmtId="0" fontId="23" fillId="0" borderId="97" xfId="0" applyFont="1" applyBorder="1" applyAlignment="1">
      <alignment vertical="center" wrapText="1"/>
    </xf>
    <xf numFmtId="0" fontId="23" fillId="0" borderId="188" xfId="0" applyFont="1" applyBorder="1" applyAlignment="1">
      <alignment vertical="center" wrapText="1"/>
    </xf>
    <xf numFmtId="0" fontId="46" fillId="11" borderId="157" xfId="1" applyFont="1" applyFill="1" applyBorder="1" applyAlignment="1">
      <alignment horizontal="center" vertical="center" wrapText="1"/>
    </xf>
    <xf numFmtId="0" fontId="46" fillId="11" borderId="4" xfId="1" applyFont="1" applyFill="1" applyBorder="1" applyAlignment="1">
      <alignment horizontal="center" vertical="center" wrapText="1"/>
    </xf>
    <xf numFmtId="0" fontId="46" fillId="11" borderId="158" xfId="1" applyFont="1" applyFill="1" applyBorder="1" applyAlignment="1">
      <alignment horizontal="center" vertical="center" wrapText="1"/>
    </xf>
    <xf numFmtId="0" fontId="197" fillId="12" borderId="146" xfId="1" applyFont="1" applyFill="1" applyBorder="1" applyAlignment="1">
      <alignment horizontal="center" textRotation="90" wrapText="1"/>
    </xf>
    <xf numFmtId="0" fontId="197" fillId="12" borderId="148" xfId="1" applyFont="1" applyFill="1" applyBorder="1" applyAlignment="1">
      <alignment horizontal="center" textRotation="90" wrapText="1"/>
    </xf>
    <xf numFmtId="0" fontId="197" fillId="12" borderId="40" xfId="1" applyFont="1" applyFill="1" applyBorder="1" applyAlignment="1">
      <alignment horizontal="center" wrapText="1"/>
    </xf>
    <xf numFmtId="0" fontId="197" fillId="12" borderId="32" xfId="1" applyFont="1" applyFill="1" applyBorder="1" applyAlignment="1">
      <alignment horizontal="center" wrapText="1"/>
    </xf>
    <xf numFmtId="0" fontId="45" fillId="12" borderId="40" xfId="1" applyFont="1" applyFill="1" applyBorder="1" applyAlignment="1">
      <alignment horizontal="center" vertical="center" textRotation="90" wrapText="1"/>
    </xf>
    <xf numFmtId="0" fontId="45" fillId="12" borderId="147" xfId="1" applyFont="1" applyFill="1" applyBorder="1" applyAlignment="1">
      <alignment horizontal="center" vertical="center" textRotation="90" wrapText="1"/>
    </xf>
    <xf numFmtId="0" fontId="47" fillId="3" borderId="137" xfId="3" applyFont="1" applyFill="1" applyBorder="1" applyAlignment="1" applyProtection="1">
      <alignment horizontal="center" vertical="center"/>
      <protection locked="0"/>
    </xf>
    <xf numFmtId="0" fontId="0" fillId="0" borderId="137" xfId="0" applyBorder="1"/>
    <xf numFmtId="0" fontId="0" fillId="0" borderId="0" xfId="0"/>
    <xf numFmtId="0" fontId="0" fillId="0" borderId="142" xfId="0" applyBorder="1"/>
    <xf numFmtId="0" fontId="12" fillId="3" borderId="4" xfId="3" applyFill="1" applyBorder="1" applyAlignment="1">
      <alignment horizontal="center"/>
    </xf>
    <xf numFmtId="0" fontId="0" fillId="0" borderId="4" xfId="0" applyBorder="1" applyAlignment="1">
      <alignment horizontal="center"/>
    </xf>
    <xf numFmtId="0" fontId="12" fillId="0" borderId="142" xfId="3" applyBorder="1" applyAlignment="1">
      <alignment vertical="center"/>
    </xf>
    <xf numFmtId="0" fontId="47" fillId="3" borderId="0" xfId="3" applyFont="1" applyFill="1" applyAlignment="1">
      <alignment horizontal="right"/>
    </xf>
    <xf numFmtId="0" fontId="0" fillId="0" borderId="0" xfId="0" applyAlignment="1">
      <alignment horizontal="right"/>
    </xf>
    <xf numFmtId="0" fontId="47" fillId="3" borderId="137" xfId="3" applyFont="1" applyFill="1" applyBorder="1" applyAlignment="1">
      <alignment horizontal="right"/>
    </xf>
    <xf numFmtId="0" fontId="0" fillId="0" borderId="137" xfId="0" applyBorder="1" applyAlignment="1">
      <alignment horizontal="right"/>
    </xf>
    <xf numFmtId="0" fontId="63" fillId="13" borderId="238" xfId="3" applyFont="1" applyFill="1" applyBorder="1" applyAlignment="1">
      <alignment horizontal="center" vertical="center"/>
    </xf>
    <xf numFmtId="0" fontId="64" fillId="0" borderId="239" xfId="0" applyFont="1" applyBorder="1" applyAlignment="1">
      <alignment horizontal="center" vertical="center"/>
    </xf>
    <xf numFmtId="0" fontId="64" fillId="0" borderId="240" xfId="0" applyFont="1" applyBorder="1" applyAlignment="1">
      <alignment horizontal="center" vertical="center"/>
    </xf>
    <xf numFmtId="0" fontId="47" fillId="3" borderId="0" xfId="3" applyFont="1" applyFill="1" applyAlignment="1">
      <alignment vertical="center"/>
    </xf>
    <xf numFmtId="0" fontId="0" fillId="0" borderId="0" xfId="0" applyAlignment="1">
      <alignment vertical="center"/>
    </xf>
    <xf numFmtId="0" fontId="0" fillId="0" borderId="142" xfId="0" applyBorder="1" applyAlignment="1">
      <alignment vertical="center"/>
    </xf>
    <xf numFmtId="0" fontId="0" fillId="0" borderId="137" xfId="0" applyBorder="1" applyAlignment="1">
      <alignment vertical="center"/>
    </xf>
    <xf numFmtId="0" fontId="47" fillId="3" borderId="142" xfId="3" applyFont="1" applyFill="1" applyBorder="1" applyAlignment="1" applyProtection="1">
      <alignment horizontal="center" vertical="center"/>
      <protection locked="0"/>
    </xf>
    <xf numFmtId="0" fontId="47" fillId="3" borderId="0" xfId="3" applyFont="1" applyFill="1" applyAlignment="1">
      <alignment horizontal="left" wrapText="1"/>
    </xf>
    <xf numFmtId="15" fontId="96" fillId="3" borderId="142" xfId="3" applyNumberFormat="1" applyFont="1" applyFill="1" applyBorder="1" applyAlignment="1" applyProtection="1">
      <alignment horizontal="left"/>
      <protection locked="0"/>
    </xf>
    <xf numFmtId="0" fontId="57" fillId="3" borderId="0" xfId="2" applyNumberFormat="1" applyFont="1" applyFill="1" applyBorder="1" applyAlignment="1" applyProtection="1">
      <alignment horizontal="left" wrapText="1"/>
    </xf>
    <xf numFmtId="0" fontId="91" fillId="3" borderId="4" xfId="3" applyFont="1" applyFill="1" applyBorder="1" applyAlignment="1" applyProtection="1">
      <alignment horizontal="left"/>
      <protection locked="0"/>
    </xf>
    <xf numFmtId="0" fontId="47" fillId="3" borderId="142" xfId="3" applyFont="1" applyFill="1" applyBorder="1" applyAlignment="1" applyProtection="1">
      <alignment horizontal="left"/>
      <protection locked="0"/>
    </xf>
    <xf numFmtId="0" fontId="171" fillId="3" borderId="142" xfId="3" applyFont="1" applyFill="1" applyBorder="1" applyAlignment="1" applyProtection="1">
      <alignment horizontal="left" wrapText="1"/>
      <protection locked="0"/>
    </xf>
    <xf numFmtId="0" fontId="12" fillId="3" borderId="142" xfId="3" applyFill="1" applyBorder="1" applyAlignment="1" applyProtection="1">
      <alignment horizontal="left" wrapText="1"/>
      <protection locked="0"/>
    </xf>
    <xf numFmtId="0" fontId="171" fillId="3" borderId="142" xfId="3" applyFont="1" applyFill="1" applyBorder="1" applyAlignment="1" applyProtection="1">
      <alignment horizontal="left" vertical="center"/>
      <protection locked="0"/>
    </xf>
    <xf numFmtId="0" fontId="99" fillId="0" borderId="142" xfId="0" applyFont="1" applyBorder="1" applyAlignment="1">
      <alignment horizontal="left" vertical="center"/>
    </xf>
    <xf numFmtId="0" fontId="57" fillId="3" borderId="0" xfId="3" applyFont="1" applyFill="1" applyAlignment="1">
      <alignment horizontal="left" vertical="center" wrapText="1"/>
    </xf>
    <xf numFmtId="0" fontId="53" fillId="3" borderId="142" xfId="3" applyFont="1" applyFill="1" applyBorder="1" applyAlignment="1" applyProtection="1">
      <alignment horizontal="left"/>
      <protection locked="0"/>
    </xf>
    <xf numFmtId="0" fontId="12" fillId="3" borderId="142" xfId="3" applyFill="1" applyBorder="1" applyAlignment="1" applyProtection="1">
      <alignment horizontal="left"/>
      <protection locked="0"/>
    </xf>
    <xf numFmtId="15" fontId="54" fillId="3" borderId="142" xfId="3" applyNumberFormat="1" applyFont="1" applyFill="1" applyBorder="1" applyAlignment="1" applyProtection="1">
      <alignment horizontal="left"/>
      <protection locked="0"/>
    </xf>
    <xf numFmtId="0" fontId="47" fillId="3" borderId="0" xfId="3" applyFont="1" applyFill="1" applyAlignment="1">
      <alignment horizontal="center"/>
    </xf>
    <xf numFmtId="0" fontId="53" fillId="3" borderId="4" xfId="3" applyFont="1" applyFill="1" applyBorder="1" applyAlignment="1" applyProtection="1">
      <alignment horizontal="left"/>
      <protection locked="0"/>
    </xf>
    <xf numFmtId="0" fontId="99" fillId="3" borderId="142" xfId="3" applyFont="1" applyFill="1" applyBorder="1" applyAlignment="1" applyProtection="1">
      <alignment horizontal="left" wrapText="1"/>
      <protection locked="0"/>
    </xf>
    <xf numFmtId="0" fontId="71" fillId="0" borderId="142" xfId="0" applyFont="1" applyBorder="1" applyAlignment="1">
      <alignment horizontal="left" wrapText="1"/>
    </xf>
    <xf numFmtId="0" fontId="94" fillId="3" borderId="142" xfId="3" applyFont="1" applyFill="1" applyBorder="1" applyAlignment="1" applyProtection="1">
      <alignment horizontal="left" wrapText="1"/>
      <protection locked="0"/>
    </xf>
    <xf numFmtId="0" fontId="0" fillId="0" borderId="142" xfId="0" applyBorder="1" applyAlignment="1">
      <alignment horizontal="left" wrapText="1"/>
    </xf>
    <xf numFmtId="0" fontId="22" fillId="3" borderId="142" xfId="3" quotePrefix="1" applyFont="1" applyFill="1" applyBorder="1" applyAlignment="1" applyProtection="1">
      <alignment horizontal="left"/>
      <protection locked="0"/>
    </xf>
    <xf numFmtId="0" fontId="93" fillId="3" borderId="4" xfId="3" applyFont="1" applyFill="1" applyBorder="1" applyAlignment="1" applyProtection="1">
      <alignment horizontal="left"/>
      <protection locked="0"/>
    </xf>
    <xf numFmtId="15" fontId="92" fillId="3" borderId="4" xfId="3" applyNumberFormat="1" applyFont="1" applyFill="1" applyBorder="1" applyAlignment="1" applyProtection="1">
      <alignment horizontal="left"/>
      <protection locked="0"/>
    </xf>
    <xf numFmtId="0" fontId="52" fillId="3" borderId="4" xfId="3" applyFont="1" applyFill="1" applyBorder="1" applyAlignment="1" applyProtection="1">
      <alignment horizontal="left"/>
      <protection locked="0"/>
    </xf>
    <xf numFmtId="0" fontId="98" fillId="3" borderId="142" xfId="3" applyFont="1" applyFill="1" applyBorder="1" applyAlignment="1" applyProtection="1">
      <alignment horizontal="left"/>
      <protection locked="0"/>
    </xf>
    <xf numFmtId="0" fontId="92" fillId="3" borderId="142" xfId="3" applyFont="1" applyFill="1" applyBorder="1" applyAlignment="1" applyProtection="1">
      <alignment horizontal="left"/>
      <protection locked="0"/>
    </xf>
    <xf numFmtId="0" fontId="22" fillId="3" borderId="4" xfId="3" applyFont="1" applyFill="1" applyBorder="1" applyAlignment="1" applyProtection="1">
      <alignment horizontal="left"/>
      <protection locked="0"/>
    </xf>
    <xf numFmtId="0" fontId="93" fillId="3" borderId="142" xfId="3" applyFont="1" applyFill="1" applyBorder="1" applyAlignment="1" applyProtection="1">
      <alignment horizontal="left"/>
      <protection locked="0"/>
    </xf>
    <xf numFmtId="164" fontId="22" fillId="3" borderId="4" xfId="3" applyNumberFormat="1" applyFont="1" applyFill="1" applyBorder="1" applyAlignment="1" applyProtection="1">
      <alignment horizontal="left"/>
      <protection locked="0"/>
    </xf>
    <xf numFmtId="0" fontId="93" fillId="3" borderId="4" xfId="3" applyFont="1" applyFill="1" applyBorder="1"/>
    <xf numFmtId="0" fontId="93" fillId="0" borderId="4" xfId="0" applyFont="1" applyBorder="1"/>
    <xf numFmtId="0" fontId="18" fillId="17" borderId="0" xfId="0" applyFont="1" applyFill="1" applyAlignment="1">
      <alignment vertical="center" wrapText="1"/>
    </xf>
    <xf numFmtId="0" fontId="18" fillId="17" borderId="142" xfId="0" applyFont="1" applyFill="1" applyBorder="1" applyAlignment="1">
      <alignment vertical="center" wrapText="1"/>
    </xf>
    <xf numFmtId="0" fontId="0" fillId="0" borderId="137" xfId="0" applyBorder="1" applyAlignment="1">
      <alignment vertical="top" wrapText="1"/>
    </xf>
    <xf numFmtId="0" fontId="0" fillId="0" borderId="0" xfId="0" applyAlignment="1">
      <alignment vertical="top"/>
    </xf>
    <xf numFmtId="0" fontId="67" fillId="12" borderId="0" xfId="0" applyFont="1" applyFill="1" applyAlignment="1">
      <alignment horizontal="center" vertical="center"/>
    </xf>
    <xf numFmtId="0" fontId="67"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center" wrapText="1"/>
    </xf>
    <xf numFmtId="0" fontId="3" fillId="0" borderId="137" xfId="0" applyFont="1" applyBorder="1" applyAlignment="1">
      <alignment vertical="top" wrapText="1"/>
    </xf>
    <xf numFmtId="0" fontId="185" fillId="12" borderId="0" xfId="0" applyFont="1" applyFill="1" applyAlignment="1">
      <alignment horizontal="center"/>
    </xf>
    <xf numFmtId="0" fontId="0" fillId="0" borderId="0" xfId="0" applyAlignment="1">
      <alignment horizontal="center"/>
    </xf>
    <xf numFmtId="0" fontId="52" fillId="28" borderId="139" xfId="3" applyFont="1" applyFill="1" applyBorder="1" applyAlignment="1">
      <alignment horizontal="left" vertical="center"/>
    </xf>
    <xf numFmtId="0" fontId="3" fillId="28" borderId="0" xfId="0" applyFont="1" applyFill="1" applyAlignment="1">
      <alignment horizontal="left" vertical="center"/>
    </xf>
    <xf numFmtId="0" fontId="3" fillId="28" borderId="139" xfId="0" applyFont="1" applyFill="1" applyBorder="1" applyAlignment="1">
      <alignment horizontal="left" vertical="center"/>
    </xf>
    <xf numFmtId="0" fontId="173" fillId="12" borderId="0" xfId="3" applyFont="1" applyFill="1" applyAlignment="1">
      <alignment horizontal="center"/>
    </xf>
    <xf numFmtId="0" fontId="174" fillId="0" borderId="0" xfId="0" applyFont="1" applyAlignment="1">
      <alignment horizontal="center"/>
    </xf>
    <xf numFmtId="0" fontId="52" fillId="19" borderId="244" xfId="3" applyFont="1" applyFill="1" applyBorder="1" applyAlignment="1">
      <alignment horizontal="center" vertical="center" wrapText="1"/>
    </xf>
    <xf numFmtId="0" fontId="52" fillId="19" borderId="222" xfId="3" applyFont="1" applyFill="1" applyBorder="1" applyAlignment="1">
      <alignment horizontal="center" vertical="center" wrapText="1"/>
    </xf>
    <xf numFmtId="0" fontId="52" fillId="19" borderId="223" xfId="3" applyFont="1" applyFill="1" applyBorder="1" applyAlignment="1">
      <alignment horizontal="center" vertical="center" textRotation="255" wrapText="1"/>
    </xf>
    <xf numFmtId="0" fontId="12" fillId="19" borderId="35" xfId="3" applyFill="1" applyBorder="1" applyAlignment="1">
      <alignment vertical="center" wrapText="1"/>
    </xf>
    <xf numFmtId="0" fontId="52" fillId="0" borderId="238" xfId="3" applyFont="1" applyBorder="1" applyAlignment="1">
      <alignment wrapText="1"/>
    </xf>
    <xf numFmtId="0" fontId="52" fillId="0" borderId="239" xfId="3" applyFont="1" applyBorder="1"/>
    <xf numFmtId="0" fontId="52" fillId="0" borderId="240" xfId="3" applyFont="1" applyBorder="1"/>
    <xf numFmtId="0" fontId="52" fillId="18" borderId="238" xfId="3" applyFont="1" applyFill="1" applyBorder="1"/>
    <xf numFmtId="0" fontId="12" fillId="18" borderId="239" xfId="3" applyFill="1" applyBorder="1"/>
    <xf numFmtId="0" fontId="12" fillId="18" borderId="222" xfId="3" applyFill="1" applyBorder="1"/>
    <xf numFmtId="0" fontId="12" fillId="7" borderId="223" xfId="3" applyFill="1" applyBorder="1" applyAlignment="1" applyProtection="1">
      <alignment horizontal="left" wrapText="1"/>
      <protection locked="0"/>
    </xf>
    <xf numFmtId="0" fontId="12" fillId="0" borderId="223" xfId="3" applyBorder="1" applyAlignment="1" applyProtection="1">
      <alignment horizontal="left" wrapText="1"/>
      <protection locked="0"/>
    </xf>
    <xf numFmtId="0" fontId="12" fillId="0" borderId="244" xfId="3" applyBorder="1" applyAlignment="1" applyProtection="1">
      <alignment horizontal="left" wrapText="1"/>
      <protection locked="0"/>
    </xf>
    <xf numFmtId="0" fontId="12" fillId="0" borderId="139" xfId="3" applyBorder="1" applyAlignment="1">
      <alignment vertical="top" wrapText="1"/>
    </xf>
    <xf numFmtId="0" fontId="0" fillId="0" borderId="0" xfId="0" applyAlignment="1">
      <alignment vertical="top" wrapText="1"/>
    </xf>
    <xf numFmtId="0" fontId="0" fillId="0" borderId="139" xfId="0" applyBorder="1" applyAlignment="1">
      <alignment vertical="top" wrapText="1"/>
    </xf>
    <xf numFmtId="0" fontId="52" fillId="0" borderId="35" xfId="3" applyFont="1" applyBorder="1" applyAlignment="1" applyProtection="1">
      <alignment horizontal="left" vertical="top" wrapText="1"/>
      <protection locked="0"/>
    </xf>
    <xf numFmtId="0" fontId="52" fillId="0" borderId="36" xfId="3" applyFont="1" applyBorder="1" applyAlignment="1" applyProtection="1">
      <alignment horizontal="left" wrapText="1"/>
      <protection locked="0"/>
    </xf>
    <xf numFmtId="0" fontId="52" fillId="19" borderId="223" xfId="3" applyFont="1" applyFill="1" applyBorder="1" applyAlignment="1">
      <alignment horizontal="center" vertical="center" wrapText="1"/>
    </xf>
    <xf numFmtId="0" fontId="52" fillId="18" borderId="13" xfId="3" applyFont="1" applyFill="1" applyBorder="1" applyAlignment="1">
      <alignment wrapText="1"/>
    </xf>
    <xf numFmtId="0" fontId="12" fillId="18" borderId="11" xfId="3" applyFill="1" applyBorder="1" applyAlignment="1">
      <alignment wrapText="1"/>
    </xf>
    <xf numFmtId="0" fontId="12" fillId="7" borderId="13" xfId="3" applyFill="1" applyBorder="1" applyAlignment="1" applyProtection="1">
      <alignment wrapText="1"/>
      <protection locked="0"/>
    </xf>
    <xf numFmtId="0" fontId="12" fillId="0" borderId="10" xfId="3" applyBorder="1" applyAlignment="1">
      <alignment wrapText="1"/>
    </xf>
    <xf numFmtId="0" fontId="12" fillId="0" borderId="11" xfId="3" applyBorder="1" applyAlignment="1">
      <alignment wrapText="1"/>
    </xf>
    <xf numFmtId="0" fontId="52" fillId="18" borderId="13" xfId="3" applyFont="1" applyFill="1" applyBorder="1"/>
    <xf numFmtId="0" fontId="12" fillId="18" borderId="10" xfId="3" applyFill="1" applyBorder="1"/>
    <xf numFmtId="0" fontId="12" fillId="18" borderId="34" xfId="3" applyFill="1" applyBorder="1"/>
    <xf numFmtId="1" fontId="52" fillId="19" borderId="245" xfId="3" applyNumberFormat="1" applyFont="1" applyFill="1" applyBorder="1" applyAlignment="1" applyProtection="1">
      <alignment vertical="center" textRotation="90" wrapText="1" readingOrder="2"/>
      <protection locked="0"/>
    </xf>
    <xf numFmtId="1" fontId="52" fillId="19" borderId="39" xfId="3" applyNumberFormat="1" applyFont="1" applyFill="1" applyBorder="1" applyAlignment="1" applyProtection="1">
      <alignment vertical="center" textRotation="90" wrapText="1" readingOrder="2"/>
      <protection locked="0"/>
    </xf>
    <xf numFmtId="0" fontId="52" fillId="19" borderId="225" xfId="3" applyFont="1" applyFill="1" applyBorder="1" applyAlignment="1">
      <alignment horizontal="center" vertical="center" wrapText="1"/>
    </xf>
    <xf numFmtId="0" fontId="12" fillId="19" borderId="37" xfId="3" applyFill="1" applyBorder="1" applyAlignment="1">
      <alignment vertical="center" wrapText="1"/>
    </xf>
    <xf numFmtId="0" fontId="12" fillId="19" borderId="223" xfId="3" applyFill="1" applyBorder="1" applyAlignment="1">
      <alignment vertical="center" wrapText="1"/>
    </xf>
    <xf numFmtId="0" fontId="12" fillId="19" borderId="224" xfId="3" applyFill="1" applyBorder="1" applyAlignment="1">
      <alignment vertical="center" wrapText="1"/>
    </xf>
    <xf numFmtId="0" fontId="12" fillId="7" borderId="35" xfId="3" applyFill="1" applyBorder="1" applyAlignment="1" applyProtection="1">
      <alignment horizontal="left" wrapText="1"/>
      <protection locked="0"/>
    </xf>
    <xf numFmtId="0" fontId="12" fillId="0" borderId="35" xfId="3" applyBorder="1" applyAlignment="1" applyProtection="1">
      <alignment horizontal="left" wrapText="1"/>
      <protection locked="0"/>
    </xf>
    <xf numFmtId="0" fontId="12" fillId="0" borderId="38" xfId="3" applyBorder="1" applyAlignment="1" applyProtection="1">
      <alignment horizontal="left" wrapText="1"/>
      <protection locked="0"/>
    </xf>
    <xf numFmtId="0" fontId="52" fillId="18" borderId="37" xfId="3" applyFont="1" applyFill="1" applyBorder="1" applyAlignment="1">
      <alignment horizontal="right"/>
    </xf>
    <xf numFmtId="0" fontId="12" fillId="18" borderId="35" xfId="3" applyFill="1" applyBorder="1" applyAlignment="1">
      <alignment horizontal="right"/>
    </xf>
    <xf numFmtId="0" fontId="52" fillId="18" borderId="225" xfId="3" applyFont="1" applyFill="1" applyBorder="1" applyAlignment="1">
      <alignment horizontal="right"/>
    </xf>
    <xf numFmtId="0" fontId="12" fillId="18" borderId="223" xfId="3" applyFill="1" applyBorder="1" applyAlignment="1">
      <alignment horizontal="right"/>
    </xf>
    <xf numFmtId="0" fontId="52" fillId="18" borderId="242" xfId="3" applyFont="1" applyFill="1" applyBorder="1" applyAlignment="1">
      <alignment horizontal="right"/>
    </xf>
    <xf numFmtId="0" fontId="12" fillId="18" borderId="1" xfId="3" applyFill="1" applyBorder="1" applyAlignment="1">
      <alignment horizontal="right"/>
    </xf>
    <xf numFmtId="0" fontId="12" fillId="18" borderId="244" xfId="3" applyFill="1" applyBorder="1" applyAlignment="1">
      <alignment vertical="center" wrapText="1"/>
    </xf>
    <xf numFmtId="0" fontId="12" fillId="18" borderId="239" xfId="3" applyFill="1" applyBorder="1" applyAlignment="1">
      <alignment vertical="center" wrapText="1"/>
    </xf>
    <xf numFmtId="0" fontId="12" fillId="18" borderId="222" xfId="3" applyFill="1" applyBorder="1" applyAlignment="1">
      <alignment vertical="center" wrapText="1"/>
    </xf>
    <xf numFmtId="0" fontId="75" fillId="0" borderId="244" xfId="3" applyFont="1" applyBorder="1" applyAlignment="1">
      <alignment horizontal="center" vertical="center"/>
    </xf>
    <xf numFmtId="0" fontId="12" fillId="0" borderId="239" xfId="3" applyBorder="1" applyAlignment="1">
      <alignment horizontal="center" vertical="center"/>
    </xf>
    <xf numFmtId="0" fontId="12" fillId="0" borderId="240" xfId="3" applyBorder="1" applyAlignment="1">
      <alignment horizontal="center" vertical="center"/>
    </xf>
    <xf numFmtId="0" fontId="63" fillId="5" borderId="0" xfId="3" applyFont="1" applyFill="1" applyAlignment="1">
      <alignment horizontal="left" indent="2"/>
    </xf>
    <xf numFmtId="0" fontId="12" fillId="0" borderId="224" xfId="3" applyBorder="1" applyAlignment="1" applyProtection="1">
      <alignment horizontal="left" wrapText="1"/>
      <protection locked="0"/>
    </xf>
    <xf numFmtId="0" fontId="12" fillId="7" borderId="1" xfId="3" applyFill="1" applyBorder="1" applyAlignment="1" applyProtection="1">
      <alignment horizontal="left" wrapText="1"/>
      <protection locked="0"/>
    </xf>
    <xf numFmtId="0" fontId="12" fillId="0" borderId="1" xfId="3" applyBorder="1" applyAlignment="1" applyProtection="1">
      <alignment horizontal="left" wrapText="1"/>
      <protection locked="0"/>
    </xf>
    <xf numFmtId="0" fontId="12" fillId="0" borderId="186" xfId="3" applyBorder="1" applyAlignment="1" applyProtection="1">
      <alignment horizontal="left" wrapText="1"/>
      <protection locked="0"/>
    </xf>
    <xf numFmtId="0" fontId="52" fillId="18" borderId="241" xfId="3" applyFont="1" applyFill="1" applyBorder="1" applyAlignment="1">
      <alignment wrapText="1"/>
    </xf>
    <xf numFmtId="0" fontId="12" fillId="18" borderId="12" xfId="3" applyFill="1" applyBorder="1" applyAlignment="1">
      <alignment wrapText="1"/>
    </xf>
    <xf numFmtId="0" fontId="52" fillId="7" borderId="241" xfId="3" applyFont="1" applyFill="1" applyBorder="1" applyAlignment="1" applyProtection="1">
      <alignment wrapText="1"/>
      <protection locked="0"/>
    </xf>
    <xf numFmtId="0" fontId="52" fillId="0" borderId="4" xfId="3" applyFont="1" applyBorder="1" applyAlignment="1">
      <alignment wrapText="1"/>
    </xf>
    <xf numFmtId="0" fontId="52" fillId="0" borderId="12" xfId="3" applyFont="1" applyBorder="1" applyAlignment="1">
      <alignment wrapText="1"/>
    </xf>
    <xf numFmtId="0" fontId="12" fillId="7" borderId="1" xfId="3" applyFill="1" applyBorder="1" applyAlignment="1" applyProtection="1">
      <alignment horizontal="left" vertical="top" wrapText="1"/>
      <protection locked="0"/>
    </xf>
    <xf numFmtId="0" fontId="12" fillId="0" borderId="3" xfId="3" applyBorder="1" applyAlignment="1" applyProtection="1">
      <alignment horizontal="left" wrapText="1"/>
      <protection locked="0"/>
    </xf>
    <xf numFmtId="0" fontId="12" fillId="0" borderId="199" xfId="3" applyBorder="1"/>
    <xf numFmtId="0" fontId="12" fillId="0" borderId="7" xfId="3" applyBorder="1"/>
    <xf numFmtId="0" fontId="12" fillId="0" borderId="232" xfId="3" applyBorder="1"/>
    <xf numFmtId="0" fontId="12" fillId="0" borderId="233" xfId="3" applyBorder="1"/>
    <xf numFmtId="0" fontId="5" fillId="0" borderId="7" xfId="3" applyFont="1" applyBorder="1" applyAlignment="1">
      <alignment horizontal="center" vertical="center" wrapText="1"/>
    </xf>
    <xf numFmtId="0" fontId="52" fillId="0" borderId="4" xfId="3" applyFont="1" applyBorder="1"/>
    <xf numFmtId="0" fontId="52" fillId="0" borderId="12" xfId="3" applyFont="1" applyBorder="1"/>
    <xf numFmtId="0" fontId="12" fillId="18" borderId="4" xfId="3" applyFill="1" applyBorder="1" applyAlignment="1">
      <alignment wrapText="1"/>
    </xf>
    <xf numFmtId="0" fontId="12" fillId="18" borderId="5" xfId="3" applyFill="1" applyBorder="1" applyAlignment="1">
      <alignment wrapText="1"/>
    </xf>
    <xf numFmtId="0" fontId="52" fillId="18" borderId="238" xfId="3" applyFont="1" applyFill="1" applyBorder="1" applyAlignment="1">
      <alignment wrapText="1"/>
    </xf>
    <xf numFmtId="0" fontId="12" fillId="18" borderId="240" xfId="3" applyFill="1" applyBorder="1" applyAlignment="1">
      <alignment wrapText="1"/>
    </xf>
    <xf numFmtId="0" fontId="87" fillId="10" borderId="0" xfId="3" applyFont="1" applyFill="1" applyAlignment="1">
      <alignment horizontal="left" vertical="center" wrapText="1"/>
    </xf>
    <xf numFmtId="0" fontId="186" fillId="10" borderId="0" xfId="0" applyFont="1" applyFill="1" applyAlignment="1">
      <alignment horizontal="left" vertical="center" wrapText="1"/>
    </xf>
    <xf numFmtId="0" fontId="17" fillId="10" borderId="0" xfId="0" applyFont="1" applyFill="1" applyAlignment="1">
      <alignment horizontal="left" vertical="center"/>
    </xf>
    <xf numFmtId="0" fontId="52" fillId="7" borderId="4" xfId="3" applyFont="1" applyFill="1" applyBorder="1" applyAlignment="1">
      <alignment horizontal="center" vertical="center"/>
    </xf>
    <xf numFmtId="0" fontId="12" fillId="7" borderId="60" xfId="3" applyFill="1" applyBorder="1" applyAlignment="1">
      <alignment horizontal="center"/>
    </xf>
    <xf numFmtId="0" fontId="12" fillId="7" borderId="140" xfId="3" applyFill="1" applyBorder="1" applyAlignment="1">
      <alignment horizontal="center"/>
    </xf>
    <xf numFmtId="0" fontId="12" fillId="3" borderId="0" xfId="3" applyFill="1" applyAlignment="1">
      <alignment horizontal="center"/>
    </xf>
    <xf numFmtId="0" fontId="52" fillId="20" borderId="199" xfId="3" applyFont="1" applyFill="1" applyBorder="1" applyAlignment="1">
      <alignment horizontal="left" vertical="center"/>
    </xf>
    <xf numFmtId="0" fontId="3" fillId="20" borderId="7" xfId="0" applyFont="1" applyFill="1" applyBorder="1" applyAlignment="1">
      <alignment horizontal="left" vertical="center"/>
    </xf>
    <xf numFmtId="0" fontId="0" fillId="0" borderId="200" xfId="0" applyBorder="1"/>
    <xf numFmtId="0" fontId="3" fillId="20" borderId="60" xfId="0" applyFont="1" applyFill="1" applyBorder="1" applyAlignment="1">
      <alignment horizontal="left" vertical="center"/>
    </xf>
    <xf numFmtId="0" fontId="3" fillId="20" borderId="0" xfId="0" applyFont="1" applyFill="1" applyAlignment="1">
      <alignment horizontal="left" vertical="center"/>
    </xf>
    <xf numFmtId="0" fontId="0" fillId="0" borderId="132" xfId="0" applyBorder="1"/>
    <xf numFmtId="0" fontId="12" fillId="0" borderId="60" xfId="3" applyBorder="1" applyAlignment="1">
      <alignment vertical="top" wrapText="1"/>
    </xf>
    <xf numFmtId="0" fontId="0" fillId="0" borderId="60" xfId="0" applyBorder="1" applyAlignment="1">
      <alignment vertical="top" wrapText="1"/>
    </xf>
    <xf numFmtId="0" fontId="12" fillId="3" borderId="60" xfId="3" applyFill="1" applyBorder="1" applyAlignment="1">
      <alignment horizontal="left" vertical="top" wrapText="1"/>
    </xf>
    <xf numFmtId="0" fontId="0" fillId="0" borderId="0" xfId="0" applyAlignment="1">
      <alignment horizontal="left" vertical="top" wrapText="1"/>
    </xf>
    <xf numFmtId="0" fontId="0" fillId="0" borderId="132" xfId="0" applyBorder="1" applyAlignment="1">
      <alignment horizontal="left" vertical="top" wrapText="1"/>
    </xf>
    <xf numFmtId="0" fontId="0" fillId="0" borderId="60" xfId="0" applyBorder="1" applyAlignment="1">
      <alignment horizontal="left" vertical="top" wrapText="1"/>
    </xf>
    <xf numFmtId="0" fontId="0" fillId="0" borderId="232" xfId="0" applyBorder="1" applyAlignment="1">
      <alignment horizontal="left" vertical="top" wrapText="1"/>
    </xf>
    <xf numFmtId="0" fontId="0" fillId="0" borderId="233" xfId="0" applyBorder="1" applyAlignment="1">
      <alignment horizontal="left" vertical="top" wrapText="1"/>
    </xf>
    <xf numFmtId="0" fontId="0" fillId="0" borderId="234" xfId="0" applyBorder="1" applyAlignment="1">
      <alignment horizontal="left" vertical="top" wrapText="1"/>
    </xf>
    <xf numFmtId="0" fontId="12" fillId="7" borderId="139" xfId="3" applyFill="1" applyBorder="1" applyAlignment="1" applyProtection="1">
      <alignment wrapText="1"/>
      <protection locked="0"/>
    </xf>
    <xf numFmtId="0" fontId="12" fillId="7" borderId="0" xfId="3" applyFill="1" applyAlignment="1">
      <alignment wrapText="1"/>
    </xf>
    <xf numFmtId="0" fontId="12" fillId="7" borderId="140" xfId="3" applyFill="1" applyBorder="1" applyAlignment="1">
      <alignment wrapText="1"/>
    </xf>
    <xf numFmtId="0" fontId="12" fillId="7" borderId="0" xfId="3" applyFill="1" applyAlignment="1">
      <alignment horizontal="center"/>
    </xf>
    <xf numFmtId="0" fontId="82" fillId="7" borderId="235" xfId="3" applyFont="1" applyFill="1" applyBorder="1" applyAlignment="1">
      <alignment horizontal="center" wrapText="1"/>
    </xf>
    <xf numFmtId="0" fontId="82" fillId="7" borderId="236" xfId="3" applyFont="1" applyFill="1" applyBorder="1" applyAlignment="1">
      <alignment horizontal="center"/>
    </xf>
    <xf numFmtId="0" fontId="82" fillId="7" borderId="237" xfId="3" applyFont="1" applyFill="1" applyBorder="1" applyAlignment="1">
      <alignment horizontal="center"/>
    </xf>
    <xf numFmtId="0" fontId="83" fillId="7" borderId="0" xfId="3" applyFont="1" applyFill="1" applyAlignment="1">
      <alignment horizontal="center"/>
    </xf>
    <xf numFmtId="0" fontId="63" fillId="7" borderId="142" xfId="3" applyFont="1" applyFill="1" applyBorder="1" applyAlignment="1">
      <alignment horizontal="left"/>
    </xf>
    <xf numFmtId="0" fontId="52" fillId="7" borderId="142" xfId="3" applyFont="1" applyFill="1" applyBorder="1" applyAlignment="1">
      <alignment horizontal="left"/>
    </xf>
    <xf numFmtId="0" fontId="52" fillId="7" borderId="4" xfId="3" applyFont="1" applyFill="1" applyBorder="1" applyAlignment="1">
      <alignment horizontal="left"/>
    </xf>
    <xf numFmtId="0" fontId="17" fillId="0" borderId="4" xfId="0" applyFont="1" applyBorder="1" applyAlignment="1">
      <alignment horizontal="left"/>
    </xf>
    <xf numFmtId="0" fontId="89" fillId="18" borderId="2" xfId="3" applyFont="1" applyFill="1" applyBorder="1" applyAlignment="1">
      <alignment horizontal="center" vertical="center" wrapText="1"/>
    </xf>
    <xf numFmtId="0" fontId="94" fillId="3" borderId="139" xfId="3" applyFont="1" applyFill="1" applyBorder="1" applyAlignment="1">
      <alignment horizontal="right"/>
    </xf>
    <xf numFmtId="0" fontId="94" fillId="3" borderId="0" xfId="3" applyFont="1" applyFill="1" applyAlignment="1">
      <alignment horizontal="right"/>
    </xf>
    <xf numFmtId="0" fontId="29" fillId="3" borderId="4" xfId="3" applyFont="1" applyFill="1" applyBorder="1" applyAlignment="1" applyProtection="1">
      <alignment horizontal="center"/>
      <protection locked="0"/>
    </xf>
    <xf numFmtId="0" fontId="94" fillId="3" borderId="4" xfId="3" applyFont="1" applyFill="1" applyBorder="1" applyAlignment="1" applyProtection="1">
      <alignment horizontal="center"/>
      <protection locked="0"/>
    </xf>
    <xf numFmtId="0" fontId="94" fillId="3" borderId="0" xfId="3" applyFont="1" applyFill="1" applyAlignment="1" applyProtection="1">
      <alignment horizontal="right"/>
      <protection locked="0"/>
    </xf>
    <xf numFmtId="0" fontId="30" fillId="0" borderId="0" xfId="0" applyFont="1" applyAlignment="1">
      <alignment horizontal="right"/>
    </xf>
    <xf numFmtId="0" fontId="101" fillId="0" borderId="137" xfId="0" applyFont="1" applyBorder="1" applyAlignment="1">
      <alignment horizontal="left" wrapText="1"/>
    </xf>
    <xf numFmtId="0" fontId="101" fillId="0" borderId="137" xfId="0" applyFont="1" applyBorder="1" applyAlignment="1">
      <alignment horizontal="left"/>
    </xf>
    <xf numFmtId="0" fontId="101" fillId="0" borderId="0" xfId="0" applyFont="1" applyAlignment="1">
      <alignment horizontal="left"/>
    </xf>
    <xf numFmtId="0" fontId="0" fillId="0" borderId="142" xfId="0" applyBorder="1" applyAlignment="1">
      <alignment horizontal="left" vertical="center"/>
    </xf>
    <xf numFmtId="0" fontId="0" fillId="0" borderId="143" xfId="0" applyBorder="1" applyAlignment="1">
      <alignment horizontal="left" vertical="center"/>
    </xf>
    <xf numFmtId="0" fontId="0" fillId="0" borderId="5" xfId="0" applyBorder="1" applyAlignment="1">
      <alignment horizontal="left" vertical="center"/>
    </xf>
    <xf numFmtId="0" fontId="0" fillId="0" borderId="137" xfId="0" applyBorder="1" applyAlignment="1">
      <alignment horizontal="left" vertical="center"/>
    </xf>
    <xf numFmtId="0" fontId="0" fillId="0" borderId="138" xfId="0" applyBorder="1" applyAlignment="1">
      <alignment horizontal="left" vertical="center"/>
    </xf>
    <xf numFmtId="0" fontId="94" fillId="3" borderId="4" xfId="3" applyFont="1" applyFill="1" applyBorder="1" applyAlignment="1" applyProtection="1">
      <alignment horizontal="left"/>
      <protection locked="0"/>
    </xf>
    <xf numFmtId="0" fontId="94" fillId="3" borderId="142" xfId="3" applyFont="1" applyFill="1" applyBorder="1" applyAlignment="1" applyProtection="1">
      <alignment horizontal="left"/>
      <protection locked="0"/>
    </xf>
    <xf numFmtId="0" fontId="29" fillId="3" borderId="142" xfId="3" applyFont="1" applyFill="1" applyBorder="1" applyAlignment="1" applyProtection="1">
      <alignment horizontal="center"/>
      <protection locked="0"/>
    </xf>
    <xf numFmtId="0" fontId="94" fillId="3" borderId="142" xfId="3" applyFont="1" applyFill="1" applyBorder="1" applyAlignment="1" applyProtection="1">
      <alignment horizontal="center"/>
      <protection locked="0"/>
    </xf>
    <xf numFmtId="0" fontId="109" fillId="3" borderId="136" xfId="3" applyFont="1" applyFill="1" applyBorder="1" applyAlignment="1">
      <alignment horizontal="center" vertical="center"/>
    </xf>
    <xf numFmtId="0" fontId="0" fillId="0" borderId="137" xfId="0" applyBorder="1" applyAlignment="1">
      <alignment horizontal="center" vertical="center"/>
    </xf>
    <xf numFmtId="0" fontId="0" fillId="0" borderId="139" xfId="0" applyBorder="1" applyAlignment="1">
      <alignment horizontal="center" vertical="center"/>
    </xf>
    <xf numFmtId="0" fontId="0" fillId="0" borderId="0" xfId="0" applyAlignment="1">
      <alignment horizontal="center" vertical="center"/>
    </xf>
    <xf numFmtId="0" fontId="108" fillId="3" borderId="139" xfId="3" applyFont="1" applyFill="1" applyBorder="1" applyAlignment="1">
      <alignment horizontal="center"/>
    </xf>
    <xf numFmtId="0" fontId="102" fillId="22" borderId="1" xfId="3" applyFont="1" applyFill="1" applyBorder="1" applyAlignment="1">
      <alignment horizontal="center" vertical="center" wrapText="1"/>
    </xf>
    <xf numFmtId="0" fontId="12" fillId="22" borderId="1" xfId="3" applyFill="1" applyBorder="1" applyAlignment="1">
      <alignment horizontal="center" vertical="center" wrapText="1"/>
    </xf>
    <xf numFmtId="0" fontId="102" fillId="8" borderId="1" xfId="3" applyFont="1" applyFill="1" applyBorder="1" applyAlignment="1">
      <alignment horizontal="center" vertical="center" wrapText="1"/>
    </xf>
    <xf numFmtId="0" fontId="102" fillId="23" borderId="1" xfId="3" applyFont="1" applyFill="1" applyBorder="1" applyAlignment="1">
      <alignment horizontal="center" vertical="center" wrapText="1"/>
    </xf>
    <xf numFmtId="0" fontId="12" fillId="23" borderId="1" xfId="3" applyFill="1" applyBorder="1" applyAlignment="1">
      <alignment horizontal="center" vertical="center" wrapText="1"/>
    </xf>
    <xf numFmtId="0" fontId="51" fillId="0" borderId="1" xfId="3" applyFont="1" applyBorder="1" applyAlignment="1">
      <alignment horizontal="center" vertical="center" wrapText="1"/>
    </xf>
    <xf numFmtId="0" fontId="84" fillId="0" borderId="1" xfId="3" applyFont="1" applyBorder="1" applyAlignment="1">
      <alignment horizontal="center" vertical="center" wrapText="1"/>
    </xf>
    <xf numFmtId="0" fontId="51" fillId="0" borderId="1" xfId="3" applyFont="1" applyBorder="1" applyAlignment="1" applyProtection="1">
      <alignment horizontal="center" vertical="center" wrapText="1"/>
      <protection locked="0"/>
    </xf>
    <xf numFmtId="0" fontId="105" fillId="5" borderId="0" xfId="3" applyFont="1" applyFill="1" applyAlignment="1">
      <alignment vertical="center" wrapText="1"/>
    </xf>
    <xf numFmtId="0" fontId="106" fillId="0" borderId="0" xfId="0" applyFont="1" applyAlignment="1">
      <alignment vertical="center" wrapText="1"/>
    </xf>
    <xf numFmtId="0" fontId="51" fillId="5" borderId="2" xfId="3" applyFont="1" applyFill="1" applyBorder="1" applyAlignment="1">
      <alignment horizontal="center" vertical="center" textRotation="255" wrapText="1"/>
    </xf>
    <xf numFmtId="0" fontId="84" fillId="5" borderId="47" xfId="3" applyFont="1" applyFill="1" applyBorder="1" applyAlignment="1">
      <alignment vertical="center" wrapText="1"/>
    </xf>
    <xf numFmtId="0" fontId="110" fillId="3" borderId="141" xfId="3" applyFont="1" applyFill="1" applyBorder="1" applyAlignment="1" applyProtection="1">
      <alignment horizontal="center"/>
      <protection locked="0"/>
    </xf>
    <xf numFmtId="0" fontId="110" fillId="3" borderId="142" xfId="3" applyFont="1" applyFill="1" applyBorder="1" applyAlignment="1" applyProtection="1">
      <alignment horizontal="center"/>
      <protection locked="0"/>
    </xf>
    <xf numFmtId="0" fontId="110" fillId="3" borderId="143" xfId="3" applyFont="1" applyFill="1" applyBorder="1" applyAlignment="1" applyProtection="1">
      <alignment horizontal="center"/>
      <protection locked="0"/>
    </xf>
    <xf numFmtId="0" fontId="110" fillId="3" borderId="141" xfId="3" applyFont="1" applyFill="1" applyBorder="1" applyProtection="1">
      <protection locked="0"/>
    </xf>
    <xf numFmtId="0" fontId="110" fillId="3" borderId="142" xfId="3" applyFont="1" applyFill="1" applyBorder="1" applyProtection="1">
      <protection locked="0"/>
    </xf>
    <xf numFmtId="0" fontId="110" fillId="3" borderId="143" xfId="3" applyFont="1" applyFill="1" applyBorder="1" applyProtection="1">
      <protection locked="0"/>
    </xf>
    <xf numFmtId="14" fontId="110" fillId="3" borderId="141" xfId="3" applyNumberFormat="1" applyFont="1" applyFill="1" applyBorder="1" applyAlignment="1" applyProtection="1">
      <alignment horizontal="center"/>
      <protection locked="0"/>
    </xf>
    <xf numFmtId="0" fontId="102" fillId="3" borderId="136" xfId="3" applyFont="1" applyFill="1" applyBorder="1" applyAlignment="1">
      <alignment horizontal="center"/>
    </xf>
    <xf numFmtId="0" fontId="102" fillId="3" borderId="137" xfId="3" applyFont="1" applyFill="1" applyBorder="1" applyAlignment="1">
      <alignment horizontal="center"/>
    </xf>
    <xf numFmtId="0" fontId="102" fillId="3" borderId="138" xfId="3" applyFont="1" applyFill="1" applyBorder="1" applyAlignment="1">
      <alignment horizontal="center"/>
    </xf>
    <xf numFmtId="0" fontId="110" fillId="3" borderId="136" xfId="3" applyFont="1" applyFill="1" applyBorder="1" applyAlignment="1">
      <alignment horizontal="left"/>
    </xf>
    <xf numFmtId="0" fontId="110" fillId="3" borderId="137" xfId="3" applyFont="1" applyFill="1" applyBorder="1" applyAlignment="1">
      <alignment horizontal="left"/>
    </xf>
    <xf numFmtId="0" fontId="110" fillId="3" borderId="138" xfId="3" applyFont="1" applyFill="1" applyBorder="1" applyAlignment="1">
      <alignment horizontal="left"/>
    </xf>
    <xf numFmtId="0" fontId="110" fillId="3" borderId="136" xfId="3" applyFont="1" applyFill="1" applyBorder="1"/>
    <xf numFmtId="0" fontId="110" fillId="3" borderId="137" xfId="3" applyFont="1" applyFill="1" applyBorder="1"/>
    <xf numFmtId="0" fontId="110" fillId="3" borderId="138" xfId="3" applyFont="1" applyFill="1" applyBorder="1"/>
    <xf numFmtId="0" fontId="29" fillId="5" borderId="1" xfId="3" applyFont="1" applyFill="1" applyBorder="1" applyAlignment="1">
      <alignment horizontal="center" vertical="center" wrapText="1"/>
    </xf>
    <xf numFmtId="0" fontId="29" fillId="3" borderId="136" xfId="3" applyFont="1" applyFill="1" applyBorder="1" applyAlignment="1">
      <alignment horizontal="center" vertical="center"/>
    </xf>
    <xf numFmtId="0" fontId="29" fillId="3" borderId="138" xfId="3" applyFont="1" applyFill="1" applyBorder="1" applyAlignment="1">
      <alignment horizontal="center" vertical="center"/>
    </xf>
    <xf numFmtId="0" fontId="29" fillId="5" borderId="3" xfId="3" applyFont="1" applyFill="1" applyBorder="1" applyAlignment="1">
      <alignment horizontal="center" vertical="center"/>
    </xf>
    <xf numFmtId="0" fontId="30" fillId="0" borderId="4" xfId="0" applyFont="1" applyBorder="1" applyAlignment="1">
      <alignment horizontal="center" vertical="center"/>
    </xf>
    <xf numFmtId="0" fontId="30" fillId="0" borderId="5" xfId="0" applyFont="1" applyBorder="1" applyAlignment="1">
      <alignment horizontal="center"/>
    </xf>
    <xf numFmtId="0" fontId="108" fillId="3" borderId="141" xfId="3" applyFont="1" applyFill="1" applyBorder="1" applyProtection="1">
      <protection locked="0"/>
    </xf>
    <xf numFmtId="0" fontId="108" fillId="3" borderId="142" xfId="3" applyFont="1" applyFill="1" applyBorder="1" applyProtection="1">
      <protection locked="0"/>
    </xf>
    <xf numFmtId="0" fontId="0" fillId="0" borderId="143" xfId="0" applyBorder="1"/>
    <xf numFmtId="0" fontId="52" fillId="3" borderId="141" xfId="3" applyFont="1" applyFill="1" applyBorder="1" applyProtection="1">
      <protection locked="0"/>
    </xf>
    <xf numFmtId="0" fontId="52" fillId="3" borderId="143" xfId="3" applyFont="1" applyFill="1" applyBorder="1" applyProtection="1">
      <protection locked="0"/>
    </xf>
    <xf numFmtId="0" fontId="51" fillId="3" borderId="141" xfId="3" applyFont="1" applyFill="1" applyBorder="1" applyAlignment="1" applyProtection="1">
      <alignment horizontal="center"/>
      <protection locked="0"/>
    </xf>
    <xf numFmtId="0" fontId="51" fillId="3" borderId="143" xfId="3" applyFont="1" applyFill="1" applyBorder="1" applyProtection="1">
      <protection locked="0"/>
    </xf>
    <xf numFmtId="0" fontId="84" fillId="3" borderId="141" xfId="3" applyFont="1" applyFill="1" applyBorder="1" applyProtection="1">
      <protection locked="0"/>
    </xf>
    <xf numFmtId="0" fontId="84" fillId="3" borderId="142" xfId="3" applyFont="1" applyFill="1" applyBorder="1" applyProtection="1">
      <protection locked="0"/>
    </xf>
    <xf numFmtId="0" fontId="84" fillId="3" borderId="143" xfId="3" applyFont="1" applyFill="1" applyBorder="1" applyProtection="1">
      <protection locked="0"/>
    </xf>
    <xf numFmtId="0" fontId="84" fillId="3" borderId="141" xfId="3" applyFont="1" applyFill="1" applyBorder="1" applyAlignment="1" applyProtection="1">
      <alignment horizontal="center"/>
      <protection locked="0"/>
    </xf>
    <xf numFmtId="0" fontId="84" fillId="3" borderId="142" xfId="3" applyFont="1" applyFill="1" applyBorder="1" applyAlignment="1" applyProtection="1">
      <alignment horizontal="center"/>
      <protection locked="0"/>
    </xf>
    <xf numFmtId="0" fontId="84" fillId="3" borderId="143" xfId="3" applyFont="1" applyFill="1" applyBorder="1" applyAlignment="1" applyProtection="1">
      <alignment horizontal="center"/>
      <protection locked="0"/>
    </xf>
    <xf numFmtId="0" fontId="22" fillId="3" borderId="47" xfId="3" applyFont="1" applyFill="1" applyBorder="1" applyAlignment="1">
      <alignment horizontal="center" vertical="center" textRotation="90"/>
    </xf>
    <xf numFmtId="0" fontId="22" fillId="3" borderId="46" xfId="3" applyFont="1" applyFill="1" applyBorder="1" applyAlignment="1">
      <alignment horizontal="center" vertical="center" textRotation="90"/>
    </xf>
    <xf numFmtId="0" fontId="22" fillId="3" borderId="2" xfId="3" applyFont="1" applyFill="1" applyBorder="1" applyAlignment="1">
      <alignment horizontal="center" vertical="center" textRotation="90"/>
    </xf>
    <xf numFmtId="0" fontId="119" fillId="3" borderId="136" xfId="3" applyFont="1" applyFill="1" applyBorder="1" applyAlignment="1">
      <alignment horizontal="center" vertical="center" wrapText="1"/>
    </xf>
    <xf numFmtId="0" fontId="119" fillId="3" borderId="137" xfId="3" applyFont="1" applyFill="1" applyBorder="1" applyAlignment="1">
      <alignment horizontal="center" vertical="center" wrapText="1"/>
    </xf>
    <xf numFmtId="0" fontId="119" fillId="3" borderId="138" xfId="3" applyFont="1" applyFill="1" applyBorder="1" applyAlignment="1">
      <alignment horizontal="center" vertical="center" wrapText="1"/>
    </xf>
    <xf numFmtId="0" fontId="119" fillId="3" borderId="139" xfId="3" applyFont="1" applyFill="1" applyBorder="1" applyAlignment="1">
      <alignment horizontal="center" vertical="center" wrapText="1"/>
    </xf>
    <xf numFmtId="0" fontId="119" fillId="3" borderId="0" xfId="3" applyFont="1" applyFill="1" applyAlignment="1">
      <alignment horizontal="center" vertical="center" wrapText="1"/>
    </xf>
    <xf numFmtId="0" fontId="119" fillId="3" borderId="140" xfId="3" applyFont="1" applyFill="1" applyBorder="1" applyAlignment="1">
      <alignment horizontal="center" vertical="center" wrapText="1"/>
    </xf>
    <xf numFmtId="0" fontId="119" fillId="3" borderId="141" xfId="3" applyFont="1" applyFill="1" applyBorder="1" applyAlignment="1">
      <alignment horizontal="center" vertical="center" wrapText="1"/>
    </xf>
    <xf numFmtId="0" fontId="119" fillId="3" borderId="142" xfId="3" applyFont="1" applyFill="1" applyBorder="1" applyAlignment="1">
      <alignment horizontal="center" vertical="center" wrapText="1"/>
    </xf>
    <xf numFmtId="0" fontId="119" fillId="3" borderId="143" xfId="3" applyFont="1" applyFill="1" applyBorder="1" applyAlignment="1">
      <alignment horizontal="center" vertical="center" wrapText="1"/>
    </xf>
    <xf numFmtId="0" fontId="51" fillId="3" borderId="47" xfId="3" applyFont="1" applyFill="1" applyBorder="1" applyAlignment="1">
      <alignment horizontal="center" vertical="center" wrapText="1"/>
    </xf>
    <xf numFmtId="0" fontId="12" fillId="3" borderId="2" xfId="3" applyFill="1" applyBorder="1" applyAlignment="1">
      <alignment horizontal="center" vertical="center" wrapText="1"/>
    </xf>
    <xf numFmtId="0" fontId="12" fillId="3" borderId="136" xfId="3" applyFill="1" applyBorder="1" applyAlignment="1">
      <alignment horizontal="center" vertical="center" wrapText="1"/>
    </xf>
    <xf numFmtId="0" fontId="12" fillId="3" borderId="137" xfId="3" applyFill="1" applyBorder="1" applyAlignment="1">
      <alignment horizontal="center" vertical="center" wrapText="1"/>
    </xf>
    <xf numFmtId="0" fontId="12" fillId="3" borderId="138" xfId="3" applyFill="1" applyBorder="1" applyAlignment="1">
      <alignment horizontal="center" vertical="center" wrapText="1"/>
    </xf>
    <xf numFmtId="0" fontId="12" fillId="3" borderId="141" xfId="3" applyFill="1" applyBorder="1" applyAlignment="1">
      <alignment horizontal="center" vertical="center" wrapText="1"/>
    </xf>
    <xf numFmtId="0" fontId="12" fillId="3" borderId="142" xfId="3" applyFill="1" applyBorder="1" applyAlignment="1">
      <alignment horizontal="center" vertical="center" wrapText="1"/>
    </xf>
    <xf numFmtId="0" fontId="12" fillId="3" borderId="143" xfId="3" applyFill="1" applyBorder="1" applyAlignment="1">
      <alignment horizontal="center" vertical="center" wrapText="1"/>
    </xf>
    <xf numFmtId="175" fontId="85" fillId="3" borderId="3" xfId="3" applyNumberFormat="1" applyFont="1" applyFill="1" applyBorder="1" applyAlignment="1">
      <alignment horizontal="center" vertical="center"/>
    </xf>
    <xf numFmtId="175" fontId="85" fillId="3" borderId="4" xfId="3" applyNumberFormat="1" applyFont="1" applyFill="1" applyBorder="1" applyAlignment="1">
      <alignment horizontal="center" vertical="center"/>
    </xf>
    <xf numFmtId="175" fontId="85" fillId="3" borderId="5" xfId="3" applyNumberFormat="1" applyFont="1" applyFill="1" applyBorder="1" applyAlignment="1">
      <alignment horizontal="center" vertical="center"/>
    </xf>
    <xf numFmtId="0" fontId="51" fillId="3" borderId="139" xfId="3" applyFont="1" applyFill="1" applyBorder="1" applyAlignment="1">
      <alignment horizontal="left" vertical="center" indent="1"/>
    </xf>
    <xf numFmtId="0" fontId="12" fillId="3" borderId="0" xfId="3" applyFill="1" applyAlignment="1">
      <alignment vertical="center"/>
    </xf>
    <xf numFmtId="0" fontId="12" fillId="3" borderId="140" xfId="3" applyFill="1" applyBorder="1" applyAlignment="1">
      <alignment vertical="center"/>
    </xf>
    <xf numFmtId="166" fontId="52" fillId="37" borderId="3" xfId="3" applyNumberFormat="1" applyFont="1" applyFill="1" applyBorder="1" applyAlignment="1">
      <alignment horizontal="center" vertical="center"/>
    </xf>
    <xf numFmtId="0" fontId="12" fillId="37" borderId="4" xfId="3" applyFill="1" applyBorder="1" applyAlignment="1">
      <alignment horizontal="center" vertical="center"/>
    </xf>
    <xf numFmtId="0" fontId="12" fillId="37" borderId="5" xfId="3" applyFill="1" applyBorder="1" applyAlignment="1">
      <alignment horizontal="center" vertical="center"/>
    </xf>
    <xf numFmtId="0" fontId="12" fillId="27" borderId="3" xfId="3" applyFill="1" applyBorder="1" applyAlignment="1">
      <alignment horizontal="center" vertical="center"/>
    </xf>
    <xf numFmtId="0" fontId="0" fillId="27" borderId="4" xfId="0" applyFill="1" applyBorder="1" applyAlignment="1">
      <alignment horizontal="center" vertical="center"/>
    </xf>
    <xf numFmtId="0" fontId="0" fillId="27" borderId="5" xfId="0" applyFill="1" applyBorder="1" applyAlignment="1">
      <alignment horizontal="center" vertical="center"/>
    </xf>
    <xf numFmtId="166" fontId="102" fillId="26" borderId="3" xfId="3" applyNumberFormat="1" applyFont="1" applyFill="1" applyBorder="1" applyAlignment="1">
      <alignment horizontal="center" vertical="center"/>
    </xf>
    <xf numFmtId="166" fontId="0" fillId="26" borderId="4" xfId="0" applyNumberFormat="1" applyFill="1" applyBorder="1" applyAlignment="1">
      <alignment vertical="center"/>
    </xf>
    <xf numFmtId="166" fontId="0" fillId="26" borderId="5" xfId="0" applyNumberFormat="1" applyFill="1" applyBorder="1" applyAlignment="1">
      <alignment vertical="center"/>
    </xf>
    <xf numFmtId="0" fontId="0" fillId="37" borderId="4" xfId="0" applyFill="1" applyBorder="1" applyAlignment="1">
      <alignment vertical="center"/>
    </xf>
    <xf numFmtId="0" fontId="0" fillId="37" borderId="5" xfId="0" applyFill="1" applyBorder="1" applyAlignment="1">
      <alignment vertical="center"/>
    </xf>
    <xf numFmtId="0" fontId="0" fillId="0" borderId="5" xfId="0" applyBorder="1" applyAlignment="1">
      <alignment horizontal="center" vertical="center"/>
    </xf>
    <xf numFmtId="2" fontId="52" fillId="27" borderId="3" xfId="3" applyNumberFormat="1" applyFont="1" applyFill="1" applyBorder="1" applyAlignment="1">
      <alignment horizontal="center" vertical="center"/>
    </xf>
    <xf numFmtId="0" fontId="0" fillId="27" borderId="4" xfId="0" applyFill="1" applyBorder="1" applyAlignment="1">
      <alignment vertical="center"/>
    </xf>
    <xf numFmtId="0" fontId="0" fillId="27" borderId="5" xfId="0" applyFill="1" applyBorder="1" applyAlignment="1">
      <alignment vertical="center"/>
    </xf>
    <xf numFmtId="0" fontId="47" fillId="3" borderId="2" xfId="3" applyFont="1" applyFill="1" applyBorder="1" applyAlignment="1">
      <alignment vertical="center" textRotation="90"/>
    </xf>
    <xf numFmtId="0" fontId="22" fillId="3" borderId="3" xfId="3" applyFont="1" applyFill="1" applyBorder="1" applyAlignment="1">
      <alignment horizontal="center" vertical="center"/>
    </xf>
    <xf numFmtId="0" fontId="12" fillId="3" borderId="5" xfId="3" applyFill="1" applyBorder="1" applyAlignment="1">
      <alignment horizontal="center" vertical="center"/>
    </xf>
    <xf numFmtId="164" fontId="47" fillId="3" borderId="3" xfId="3" applyNumberFormat="1" applyFont="1" applyFill="1" applyBorder="1" applyAlignment="1">
      <alignment horizontal="center" vertical="center"/>
    </xf>
    <xf numFmtId="164" fontId="47" fillId="3" borderId="5" xfId="3" applyNumberFormat="1" applyFont="1" applyFill="1" applyBorder="1" applyAlignment="1">
      <alignment horizontal="center" vertical="center"/>
    </xf>
    <xf numFmtId="0" fontId="47" fillId="3" borderId="46" xfId="3" applyFont="1" applyFill="1" applyBorder="1" applyAlignment="1">
      <alignment textRotation="90"/>
    </xf>
    <xf numFmtId="0" fontId="47" fillId="3" borderId="2" xfId="3" applyFont="1" applyFill="1" applyBorder="1" applyAlignment="1">
      <alignment textRotation="90"/>
    </xf>
    <xf numFmtId="170" fontId="85" fillId="3" borderId="3" xfId="3" applyNumberFormat="1" applyFont="1" applyFill="1" applyBorder="1" applyAlignment="1">
      <alignment horizontal="center" vertical="center"/>
    </xf>
    <xf numFmtId="170" fontId="12" fillId="3" borderId="4" xfId="3" applyNumberFormat="1" applyFill="1" applyBorder="1" applyAlignment="1">
      <alignment horizontal="center" vertical="center"/>
    </xf>
    <xf numFmtId="170" fontId="12" fillId="3" borderId="5" xfId="3" applyNumberFormat="1" applyFill="1" applyBorder="1" applyAlignment="1">
      <alignment horizontal="center" vertical="center"/>
    </xf>
    <xf numFmtId="170" fontId="12" fillId="3" borderId="4" xfId="3" applyNumberFormat="1" applyFill="1" applyBorder="1"/>
    <xf numFmtId="170" fontId="12" fillId="3" borderId="5" xfId="3" applyNumberFormat="1" applyFill="1" applyBorder="1"/>
    <xf numFmtId="164" fontId="47" fillId="3" borderId="23" xfId="3" applyNumberFormat="1" applyFont="1" applyFill="1" applyBorder="1" applyAlignment="1">
      <alignment horizontal="center" vertical="center"/>
    </xf>
    <xf numFmtId="164" fontId="47" fillId="3" borderId="54" xfId="3" applyNumberFormat="1" applyFont="1" applyFill="1" applyBorder="1" applyAlignment="1">
      <alignment horizontal="center" vertical="center"/>
    </xf>
    <xf numFmtId="0" fontId="87" fillId="16" borderId="0" xfId="3" applyFont="1" applyFill="1" applyAlignment="1">
      <alignment vertical="center"/>
    </xf>
    <xf numFmtId="0" fontId="186" fillId="0" borderId="0" xfId="0" applyFont="1" applyAlignment="1">
      <alignment vertical="center"/>
    </xf>
    <xf numFmtId="164" fontId="47" fillId="3" borderId="52" xfId="3" applyNumberFormat="1" applyFont="1" applyFill="1" applyBorder="1" applyAlignment="1">
      <alignment horizontal="center" vertical="center"/>
    </xf>
    <xf numFmtId="164" fontId="47" fillId="3" borderId="53" xfId="3" applyNumberFormat="1" applyFont="1" applyFill="1" applyBorder="1" applyAlignment="1">
      <alignment horizontal="center" vertical="center"/>
    </xf>
    <xf numFmtId="0" fontId="52" fillId="3" borderId="3" xfId="3" applyFont="1" applyFill="1" applyBorder="1" applyAlignment="1">
      <alignment horizontal="center" vertical="center"/>
    </xf>
    <xf numFmtId="0" fontId="12" fillId="3" borderId="4" xfId="3" applyFill="1" applyBorder="1" applyAlignment="1">
      <alignment horizontal="center" vertical="center"/>
    </xf>
    <xf numFmtId="0" fontId="113" fillId="3" borderId="0" xfId="0" applyFont="1" applyFill="1" applyAlignment="1">
      <alignment horizontal="left" vertical="top" wrapText="1"/>
    </xf>
    <xf numFmtId="0" fontId="105" fillId="3" borderId="137" xfId="3" applyFont="1" applyFill="1" applyBorder="1" applyAlignment="1">
      <alignment horizontal="left" vertical="center"/>
    </xf>
    <xf numFmtId="0" fontId="106" fillId="0" borderId="137" xfId="0" applyFont="1" applyBorder="1" applyAlignment="1">
      <alignment horizontal="left" vertical="center"/>
    </xf>
    <xf numFmtId="0" fontId="52" fillId="18" borderId="139" xfId="3" applyFont="1" applyFill="1" applyBorder="1" applyAlignment="1">
      <alignment horizontal="right" vertical="center"/>
    </xf>
    <xf numFmtId="0" fontId="3" fillId="18" borderId="0" xfId="0" applyFont="1" applyFill="1" applyAlignment="1">
      <alignment horizontal="right" vertical="center"/>
    </xf>
    <xf numFmtId="14" fontId="0" fillId="3" borderId="3" xfId="0" applyNumberFormat="1" applyFill="1" applyBorder="1" applyAlignment="1">
      <alignment vertical="center"/>
    </xf>
    <xf numFmtId="14" fontId="0" fillId="3" borderId="5" xfId="0" applyNumberFormat="1" applyFill="1" applyBorder="1" applyAlignment="1">
      <alignment vertical="center"/>
    </xf>
    <xf numFmtId="0" fontId="63" fillId="18" borderId="0" xfId="3" applyFont="1" applyFill="1" applyAlignment="1">
      <alignment horizontal="right"/>
    </xf>
    <xf numFmtId="0" fontId="93" fillId="18" borderId="0" xfId="0" applyFont="1" applyFill="1" applyAlignment="1">
      <alignment horizontal="right"/>
    </xf>
    <xf numFmtId="0" fontId="63" fillId="18" borderId="142" xfId="3" applyFont="1" applyFill="1" applyBorder="1" applyAlignment="1">
      <alignment horizontal="right"/>
    </xf>
    <xf numFmtId="0" fontId="64" fillId="18" borderId="142" xfId="0" applyFont="1" applyFill="1" applyBorder="1" applyAlignment="1">
      <alignment horizontal="right"/>
    </xf>
    <xf numFmtId="0" fontId="12" fillId="27" borderId="3" xfId="3" applyFill="1" applyBorder="1"/>
    <xf numFmtId="0" fontId="0" fillId="27" borderId="4" xfId="0" applyFill="1" applyBorder="1"/>
    <xf numFmtId="0" fontId="0" fillId="27" borderId="5" xfId="0" applyFill="1" applyBorder="1"/>
    <xf numFmtId="0" fontId="63" fillId="18" borderId="137" xfId="3" applyFont="1" applyFill="1" applyBorder="1" applyAlignment="1">
      <alignment horizontal="right"/>
    </xf>
    <xf numFmtId="0" fontId="93" fillId="18" borderId="137" xfId="0" applyFont="1" applyFill="1" applyBorder="1" applyAlignment="1">
      <alignment horizontal="right"/>
    </xf>
    <xf numFmtId="0" fontId="0" fillId="18" borderId="137" xfId="0" applyFill="1" applyBorder="1"/>
    <xf numFmtId="0" fontId="12" fillId="27" borderId="3" xfId="3" applyFill="1" applyBorder="1" applyAlignment="1">
      <alignment vertical="center"/>
    </xf>
    <xf numFmtId="2" fontId="52" fillId="27" borderId="136" xfId="3" applyNumberFormat="1" applyFont="1" applyFill="1" applyBorder="1" applyAlignment="1">
      <alignment horizontal="center" vertical="center"/>
    </xf>
    <xf numFmtId="0" fontId="0" fillId="27" borderId="137" xfId="0" applyFill="1" applyBorder="1" applyAlignment="1">
      <alignment vertical="center"/>
    </xf>
    <xf numFmtId="14" fontId="12" fillId="3" borderId="3" xfId="3" applyNumberFormat="1" applyFill="1" applyBorder="1" applyAlignment="1" applyProtection="1">
      <alignment horizontal="left" vertical="center"/>
      <protection locked="0"/>
    </xf>
    <xf numFmtId="0" fontId="12" fillId="3" borderId="4" xfId="3" applyFill="1" applyBorder="1" applyAlignment="1" applyProtection="1">
      <alignment vertical="center"/>
      <protection locked="0"/>
    </xf>
    <xf numFmtId="0" fontId="12" fillId="3" borderId="5" xfId="3" applyFill="1" applyBorder="1" applyAlignment="1" applyProtection="1">
      <alignment vertical="center"/>
      <protection locked="0"/>
    </xf>
    <xf numFmtId="0" fontId="163" fillId="27" borderId="142" xfId="3" applyFont="1" applyFill="1" applyBorder="1" applyAlignment="1" applyProtection="1">
      <alignment horizontal="left" vertical="center"/>
      <protection locked="0"/>
    </xf>
    <xf numFmtId="0" fontId="163" fillId="27" borderId="142" xfId="3" applyFont="1" applyFill="1" applyBorder="1" applyAlignment="1" applyProtection="1">
      <alignment vertical="center"/>
      <protection locked="0"/>
    </xf>
    <xf numFmtId="0" fontId="12" fillId="3" borderId="3" xfId="3" applyFill="1" applyBorder="1" applyAlignment="1" applyProtection="1">
      <alignment horizontal="left" vertical="center"/>
      <protection locked="0"/>
    </xf>
    <xf numFmtId="0" fontId="48" fillId="3" borderId="142" xfId="3" applyFont="1" applyFill="1" applyBorder="1" applyAlignment="1" applyProtection="1">
      <alignment horizontal="left" vertical="center"/>
      <protection locked="0"/>
    </xf>
    <xf numFmtId="0" fontId="48" fillId="3" borderId="142" xfId="3" applyFont="1" applyFill="1" applyBorder="1" applyAlignment="1" applyProtection="1">
      <alignment vertical="center"/>
      <protection locked="0"/>
    </xf>
    <xf numFmtId="164" fontId="48" fillId="3" borderId="4" xfId="3" applyNumberFormat="1" applyFont="1" applyFill="1" applyBorder="1" applyAlignment="1" applyProtection="1">
      <alignment horizontal="left" vertical="center"/>
      <protection locked="0"/>
    </xf>
    <xf numFmtId="164" fontId="48" fillId="3" borderId="4" xfId="3" applyNumberFormat="1" applyFont="1" applyFill="1" applyBorder="1" applyProtection="1">
      <protection locked="0"/>
    </xf>
    <xf numFmtId="0" fontId="200" fillId="12" borderId="0" xfId="3" applyFont="1" applyFill="1" applyAlignment="1">
      <alignment horizontal="center" vertical="center" wrapText="1"/>
    </xf>
    <xf numFmtId="0" fontId="172" fillId="12" borderId="0" xfId="3" applyFont="1" applyFill="1" applyAlignment="1">
      <alignment horizontal="center" vertical="center" wrapText="1"/>
    </xf>
    <xf numFmtId="0" fontId="172" fillId="12" borderId="0" xfId="3" applyFont="1" applyFill="1" applyAlignment="1">
      <alignment vertical="center" wrapText="1"/>
    </xf>
    <xf numFmtId="164" fontId="47" fillId="3" borderId="58" xfId="3" applyNumberFormat="1" applyFont="1" applyFill="1" applyBorder="1" applyAlignment="1">
      <alignment horizontal="center" vertical="center"/>
    </xf>
    <xf numFmtId="164" fontId="47" fillId="3" borderId="59" xfId="3" applyNumberFormat="1" applyFont="1" applyFill="1" applyBorder="1" applyAlignment="1">
      <alignment horizontal="center" vertical="center"/>
    </xf>
    <xf numFmtId="0" fontId="165" fillId="12" borderId="75" xfId="3" applyFont="1" applyFill="1" applyBorder="1" applyAlignment="1">
      <alignment horizontal="right" vertical="center"/>
    </xf>
    <xf numFmtId="0" fontId="93" fillId="18" borderId="75" xfId="3" applyFont="1" applyFill="1" applyBorder="1" applyAlignment="1">
      <alignment horizontal="center" vertical="center" wrapText="1"/>
    </xf>
    <xf numFmtId="0" fontId="47" fillId="0" borderId="75" xfId="3" applyFont="1" applyBorder="1" applyAlignment="1">
      <alignment horizontal="center" vertical="center" wrapText="1"/>
    </xf>
    <xf numFmtId="14" fontId="47" fillId="7" borderId="235" xfId="3" applyNumberFormat="1" applyFont="1" applyFill="1" applyBorder="1" applyAlignment="1">
      <alignment horizontal="center" vertical="center"/>
    </xf>
    <xf numFmtId="14" fontId="0" fillId="0" borderId="237" xfId="0" applyNumberFormat="1" applyBorder="1" applyAlignment="1">
      <alignment horizontal="center" vertical="center"/>
    </xf>
    <xf numFmtId="0" fontId="47" fillId="7" borderId="75" xfId="3" applyFont="1" applyFill="1" applyBorder="1" applyAlignment="1">
      <alignment horizontal="left" vertical="center"/>
    </xf>
    <xf numFmtId="0" fontId="0" fillId="0" borderId="75" xfId="0" applyBorder="1" applyAlignment="1">
      <alignment horizontal="left" vertical="center"/>
    </xf>
    <xf numFmtId="14" fontId="47" fillId="7" borderId="75" xfId="3" applyNumberFormat="1" applyFont="1" applyFill="1" applyBorder="1" applyAlignment="1">
      <alignment vertical="center"/>
    </xf>
    <xf numFmtId="14" fontId="0" fillId="0" borderId="75" xfId="0" applyNumberFormat="1" applyBorder="1" applyAlignment="1">
      <alignment vertical="center"/>
    </xf>
    <xf numFmtId="0" fontId="165" fillId="12" borderId="235" xfId="3" applyFont="1" applyFill="1" applyBorder="1" applyAlignment="1">
      <alignment horizontal="right" vertical="center"/>
    </xf>
    <xf numFmtId="0" fontId="137" fillId="12" borderId="237" xfId="0" applyFont="1" applyFill="1" applyBorder="1" applyAlignment="1">
      <alignment horizontal="right" vertical="center"/>
    </xf>
    <xf numFmtId="0" fontId="47" fillId="7" borderId="235" xfId="3" applyFont="1" applyFill="1" applyBorder="1" applyAlignment="1">
      <alignment horizontal="left" vertical="center"/>
    </xf>
    <xf numFmtId="0" fontId="0" fillId="0" borderId="237" xfId="0" applyBorder="1" applyAlignment="1">
      <alignment vertical="center"/>
    </xf>
    <xf numFmtId="0" fontId="22" fillId="25" borderId="75" xfId="3" applyFont="1" applyFill="1" applyBorder="1" applyAlignment="1">
      <alignment horizontal="center" vertical="center" wrapText="1"/>
    </xf>
    <xf numFmtId="0" fontId="85" fillId="19" borderId="75" xfId="3" applyFont="1" applyFill="1" applyBorder="1" applyAlignment="1">
      <alignment horizontal="center" vertical="center" wrapText="1"/>
    </xf>
    <xf numFmtId="0" fontId="47" fillId="19" borderId="75" xfId="3" applyFont="1" applyFill="1" applyBorder="1" applyAlignment="1">
      <alignment horizontal="center" vertical="center" wrapText="1"/>
    </xf>
    <xf numFmtId="0" fontId="52" fillId="25" borderId="75" xfId="3" applyFont="1" applyFill="1" applyBorder="1" applyAlignment="1">
      <alignment horizontal="center" vertical="center" wrapText="1"/>
    </xf>
    <xf numFmtId="0" fontId="93" fillId="18" borderId="75" xfId="3" applyFont="1" applyFill="1" applyBorder="1" applyAlignment="1">
      <alignment horizontal="center" vertical="center"/>
    </xf>
    <xf numFmtId="0" fontId="165" fillId="12" borderId="75" xfId="3" applyFont="1" applyFill="1" applyBorder="1" applyAlignment="1">
      <alignment horizontal="center" vertical="center"/>
    </xf>
    <xf numFmtId="0" fontId="22" fillId="29" borderId="75" xfId="3" applyFont="1" applyFill="1" applyBorder="1" applyAlignment="1">
      <alignment horizontal="center" vertical="center" wrapText="1"/>
    </xf>
    <xf numFmtId="0" fontId="48" fillId="0" borderId="1" xfId="3" applyFont="1" applyBorder="1" applyAlignment="1">
      <alignment horizontal="center" vertical="center"/>
    </xf>
    <xf numFmtId="0" fontId="48" fillId="0" borderId="186" xfId="3" applyFont="1" applyBorder="1" applyAlignment="1">
      <alignment horizontal="center" vertical="center"/>
    </xf>
    <xf numFmtId="0" fontId="48" fillId="0" borderId="47" xfId="3" applyFont="1" applyBorder="1" applyAlignment="1">
      <alignment horizontal="center" vertical="center"/>
    </xf>
    <xf numFmtId="0" fontId="48" fillId="0" borderId="72" xfId="3" applyFont="1" applyBorder="1" applyAlignment="1">
      <alignment horizontal="center" vertical="center"/>
    </xf>
    <xf numFmtId="0" fontId="52" fillId="18" borderId="75" xfId="3" applyFont="1" applyFill="1" applyBorder="1" applyAlignment="1">
      <alignment horizontal="center" vertical="center"/>
    </xf>
    <xf numFmtId="0" fontId="163" fillId="18" borderId="75" xfId="3" applyFont="1" applyFill="1" applyBorder="1" applyAlignment="1">
      <alignment horizontal="center" vertical="center"/>
    </xf>
    <xf numFmtId="0" fontId="163" fillId="3" borderId="75" xfId="3" applyFont="1" applyFill="1" applyBorder="1" applyAlignment="1">
      <alignment horizontal="center" vertical="center"/>
    </xf>
    <xf numFmtId="0" fontId="48" fillId="0" borderId="2" xfId="3" applyFont="1" applyBorder="1" applyAlignment="1">
      <alignment horizontal="center" vertical="center"/>
    </xf>
    <xf numFmtId="0" fontId="48" fillId="0" borderId="181" xfId="3" applyFont="1" applyBorder="1" applyAlignment="1">
      <alignment horizontal="center" vertical="center"/>
    </xf>
    <xf numFmtId="0" fontId="22" fillId="19" borderId="125" xfId="3" applyFont="1" applyFill="1" applyBorder="1" applyAlignment="1">
      <alignment horizontal="center" vertical="center"/>
    </xf>
    <xf numFmtId="0" fontId="22" fillId="19" borderId="129" xfId="3" applyFont="1" applyFill="1" applyBorder="1" applyAlignment="1">
      <alignment horizontal="center" vertical="center"/>
    </xf>
    <xf numFmtId="0" fontId="22" fillId="19" borderId="124" xfId="3" applyFont="1" applyFill="1" applyBorder="1" applyAlignment="1">
      <alignment horizontal="center" vertical="center" wrapText="1"/>
    </xf>
    <xf numFmtId="0" fontId="22" fillId="19" borderId="128" xfId="3" applyFont="1" applyFill="1" applyBorder="1" applyAlignment="1">
      <alignment horizontal="center" vertical="center" wrapText="1"/>
    </xf>
    <xf numFmtId="0" fontId="63" fillId="3" borderId="125" xfId="3" applyFont="1" applyFill="1" applyBorder="1" applyAlignment="1">
      <alignment horizontal="center" vertical="center"/>
    </xf>
    <xf numFmtId="0" fontId="63" fillId="3" borderId="126" xfId="3" applyFont="1" applyFill="1" applyBorder="1" applyAlignment="1">
      <alignment horizontal="center" vertical="center"/>
    </xf>
    <xf numFmtId="0" fontId="63" fillId="3" borderId="127" xfId="3" applyFont="1" applyFill="1" applyBorder="1" applyAlignment="1">
      <alignment horizontal="center" vertical="center"/>
    </xf>
    <xf numFmtId="0" fontId="22" fillId="19" borderId="130" xfId="3" applyFont="1" applyFill="1" applyBorder="1" applyAlignment="1">
      <alignment horizontal="center" vertical="center"/>
    </xf>
    <xf numFmtId="0" fontId="22" fillId="19" borderId="131" xfId="3" applyFont="1" applyFill="1" applyBorder="1" applyAlignment="1">
      <alignment horizontal="center" vertical="center"/>
    </xf>
    <xf numFmtId="0" fontId="165" fillId="12" borderId="78" xfId="3" applyFont="1" applyFill="1" applyBorder="1" applyAlignment="1">
      <alignment horizontal="left" vertical="center"/>
    </xf>
    <xf numFmtId="0" fontId="165" fillId="12" borderId="47" xfId="3" applyFont="1" applyFill="1" applyBorder="1" applyAlignment="1">
      <alignment horizontal="left" vertical="center"/>
    </xf>
    <xf numFmtId="0" fontId="47" fillId="0" borderId="137" xfId="3" applyFont="1" applyBorder="1" applyAlignment="1">
      <alignment horizontal="left" vertical="center"/>
    </xf>
    <xf numFmtId="0" fontId="12" fillId="0" borderId="137" xfId="3" applyBorder="1" applyAlignment="1">
      <alignment horizontal="left" vertical="center"/>
    </xf>
    <xf numFmtId="0" fontId="165" fillId="12" borderId="137" xfId="3" applyFont="1" applyFill="1" applyBorder="1" applyAlignment="1">
      <alignment horizontal="right" vertical="center"/>
    </xf>
    <xf numFmtId="0" fontId="140" fillId="12" borderId="137" xfId="3" applyFont="1" applyFill="1" applyBorder="1" applyAlignment="1">
      <alignment horizontal="right" vertical="center"/>
    </xf>
    <xf numFmtId="0" fontId="22" fillId="27" borderId="122" xfId="3" applyFont="1" applyFill="1" applyBorder="1" applyAlignment="1">
      <alignment horizontal="left" vertical="center"/>
    </xf>
    <xf numFmtId="0" fontId="22" fillId="27" borderId="123" xfId="3" applyFont="1" applyFill="1" applyBorder="1" applyAlignment="1">
      <alignment horizontal="left" vertical="center"/>
    </xf>
    <xf numFmtId="0" fontId="165" fillId="12" borderId="136" xfId="3" applyFont="1" applyFill="1" applyBorder="1" applyAlignment="1">
      <alignment horizontal="right" vertical="center"/>
    </xf>
    <xf numFmtId="0" fontId="165" fillId="12" borderId="138" xfId="3" applyFont="1" applyFill="1" applyBorder="1" applyAlignment="1">
      <alignment horizontal="right" vertical="center"/>
    </xf>
    <xf numFmtId="0" fontId="47" fillId="0" borderId="47" xfId="3" applyFont="1" applyBorder="1" applyAlignment="1">
      <alignment horizontal="left" vertical="center"/>
    </xf>
    <xf numFmtId="0" fontId="47" fillId="0" borderId="136" xfId="3" applyFont="1" applyBorder="1" applyAlignment="1">
      <alignment horizontal="left" vertical="center"/>
    </xf>
    <xf numFmtId="0" fontId="47" fillId="0" borderId="72" xfId="3" applyFont="1" applyBorder="1" applyAlignment="1">
      <alignment horizontal="left" vertical="center"/>
    </xf>
    <xf numFmtId="0" fontId="165" fillId="12" borderId="242" xfId="3" applyFont="1" applyFill="1" applyBorder="1" applyAlignment="1">
      <alignment horizontal="left" vertical="center"/>
    </xf>
    <xf numFmtId="0" fontId="165" fillId="12" borderId="1" xfId="3" applyFont="1" applyFill="1" applyBorder="1" applyAlignment="1">
      <alignment horizontal="left" vertical="center"/>
    </xf>
    <xf numFmtId="0" fontId="47" fillId="27" borderId="3" xfId="3" applyFont="1" applyFill="1" applyBorder="1" applyAlignment="1">
      <alignment horizontal="left" vertical="center"/>
    </xf>
    <xf numFmtId="0" fontId="12" fillId="27" borderId="4" xfId="3" applyFill="1" applyBorder="1" applyAlignment="1">
      <alignment horizontal="left" vertical="center"/>
    </xf>
    <xf numFmtId="0" fontId="165" fillId="12" borderId="4" xfId="3" applyFont="1" applyFill="1" applyBorder="1" applyAlignment="1">
      <alignment horizontal="right" vertical="center"/>
    </xf>
    <xf numFmtId="0" fontId="140" fillId="12" borderId="4" xfId="3" applyFont="1" applyFill="1" applyBorder="1" applyAlignment="1">
      <alignment horizontal="right" vertical="center"/>
    </xf>
    <xf numFmtId="0" fontId="22" fillId="27" borderId="4" xfId="3" applyFont="1" applyFill="1" applyBorder="1" applyAlignment="1">
      <alignment horizontal="left" vertical="center"/>
    </xf>
    <xf numFmtId="0" fontId="22" fillId="27" borderId="5" xfId="3" applyFont="1" applyFill="1" applyBorder="1" applyAlignment="1">
      <alignment horizontal="left" vertical="center"/>
    </xf>
    <xf numFmtId="0" fontId="52" fillId="0" borderId="138" xfId="3" applyFont="1" applyBorder="1" applyAlignment="1">
      <alignment horizontal="right" vertical="center"/>
    </xf>
    <xf numFmtId="0" fontId="12" fillId="0" borderId="3" xfId="3" applyBorder="1" applyAlignment="1">
      <alignment horizontal="left"/>
    </xf>
    <xf numFmtId="0" fontId="12" fillId="0" borderId="4" xfId="3" applyBorder="1" applyAlignment="1">
      <alignment horizontal="left"/>
    </xf>
    <xf numFmtId="0" fontId="12" fillId="0" borderId="12" xfId="3" applyBorder="1" applyAlignment="1">
      <alignment horizontal="left"/>
    </xf>
    <xf numFmtId="0" fontId="22" fillId="27" borderId="3" xfId="3" applyFont="1" applyFill="1" applyBorder="1" applyAlignment="1">
      <alignment horizontal="left" vertical="center"/>
    </xf>
    <xf numFmtId="0" fontId="165" fillId="12" borderId="3" xfId="3" applyFont="1" applyFill="1" applyBorder="1" applyAlignment="1">
      <alignment horizontal="right" vertical="center"/>
    </xf>
    <xf numFmtId="0" fontId="165" fillId="12" borderId="5" xfId="3" applyFont="1" applyFill="1" applyBorder="1" applyAlignment="1">
      <alignment horizontal="right" vertical="center"/>
    </xf>
    <xf numFmtId="0" fontId="47" fillId="0" borderId="1" xfId="3" applyFont="1" applyBorder="1" applyAlignment="1">
      <alignment horizontal="left" vertical="center"/>
    </xf>
    <xf numFmtId="0" fontId="47" fillId="0" borderId="3" xfId="3" applyFont="1" applyBorder="1" applyAlignment="1">
      <alignment horizontal="left" vertical="center"/>
    </xf>
    <xf numFmtId="0" fontId="47" fillId="0" borderId="186" xfId="3" applyFont="1" applyBorder="1" applyAlignment="1">
      <alignment horizontal="left" vertical="center"/>
    </xf>
    <xf numFmtId="0" fontId="165" fillId="12" borderId="145" xfId="3" applyFont="1" applyFill="1" applyBorder="1" applyAlignment="1">
      <alignment horizontal="left" vertical="center"/>
    </xf>
    <xf numFmtId="0" fontId="165" fillId="12" borderId="142" xfId="3" applyFont="1" applyFill="1" applyBorder="1" applyAlignment="1">
      <alignment horizontal="left" vertical="center"/>
    </xf>
    <xf numFmtId="0" fontId="165" fillId="12" borderId="142" xfId="3" applyFont="1" applyFill="1" applyBorder="1" applyAlignment="1">
      <alignment horizontal="right" vertical="center"/>
    </xf>
    <xf numFmtId="0" fontId="125" fillId="27" borderId="3" xfId="3" applyFont="1" applyFill="1" applyBorder="1" applyAlignment="1">
      <alignment horizontal="left" vertical="center"/>
    </xf>
    <xf numFmtId="0" fontId="125" fillId="27" borderId="4" xfId="3" applyFont="1" applyFill="1" applyBorder="1" applyAlignment="1">
      <alignment horizontal="left" vertical="center"/>
    </xf>
    <xf numFmtId="0" fontId="125" fillId="27" borderId="5" xfId="3" applyFont="1" applyFill="1" applyBorder="1" applyAlignment="1">
      <alignment horizontal="left" vertical="center"/>
    </xf>
    <xf numFmtId="0" fontId="22" fillId="26" borderId="4" xfId="3" applyFont="1" applyFill="1" applyBorder="1" applyAlignment="1">
      <alignment vertical="center"/>
    </xf>
    <xf numFmtId="0" fontId="95" fillId="26" borderId="4" xfId="0" applyFont="1" applyFill="1" applyBorder="1" applyAlignment="1">
      <alignment vertical="center"/>
    </xf>
    <xf numFmtId="0" fontId="95" fillId="26" borderId="5" xfId="0" applyFont="1" applyFill="1" applyBorder="1" applyAlignment="1">
      <alignment vertical="center"/>
    </xf>
    <xf numFmtId="0" fontId="161" fillId="0" borderId="199" xfId="3" applyFont="1" applyBorder="1" applyAlignment="1">
      <alignment horizontal="center"/>
    </xf>
    <xf numFmtId="0" fontId="12" fillId="0" borderId="60" xfId="3" applyBorder="1"/>
    <xf numFmtId="0" fontId="12" fillId="0" borderId="0" xfId="3"/>
    <xf numFmtId="0" fontId="164" fillId="12" borderId="7" xfId="3" applyFont="1" applyFill="1" applyBorder="1" applyAlignment="1">
      <alignment horizontal="left" vertical="center"/>
    </xf>
    <xf numFmtId="0" fontId="164" fillId="12" borderId="200" xfId="3" applyFont="1" applyFill="1" applyBorder="1" applyAlignment="1">
      <alignment horizontal="left" vertical="center"/>
    </xf>
    <xf numFmtId="0" fontId="164" fillId="12" borderId="0" xfId="3" applyFont="1" applyFill="1" applyAlignment="1">
      <alignment horizontal="left" vertical="center"/>
    </xf>
    <xf numFmtId="0" fontId="164" fillId="12" borderId="132" xfId="3" applyFont="1" applyFill="1" applyBorder="1" applyAlignment="1">
      <alignment horizontal="left" vertical="center"/>
    </xf>
    <xf numFmtId="0" fontId="165" fillId="12" borderId="60" xfId="3" applyFont="1" applyFill="1" applyBorder="1" applyAlignment="1">
      <alignment vertical="center"/>
    </xf>
    <xf numFmtId="0" fontId="165" fillId="12" borderId="0" xfId="3" applyFont="1" applyFill="1" applyAlignment="1">
      <alignment vertical="center"/>
    </xf>
    <xf numFmtId="0" fontId="66" fillId="27" borderId="3" xfId="3" applyFont="1" applyFill="1" applyBorder="1"/>
    <xf numFmtId="0" fontId="22" fillId="27" borderId="4" xfId="3" applyFont="1" applyFill="1" applyBorder="1"/>
    <xf numFmtId="0" fontId="22" fillId="27" borderId="5" xfId="3" applyFont="1" applyFill="1" applyBorder="1"/>
    <xf numFmtId="0" fontId="165" fillId="12" borderId="0" xfId="3" applyFont="1" applyFill="1" applyAlignment="1">
      <alignment horizontal="right" vertical="center"/>
    </xf>
    <xf numFmtId="0" fontId="165" fillId="12" borderId="141" xfId="3" applyFont="1" applyFill="1" applyBorder="1" applyAlignment="1">
      <alignment horizontal="right" vertical="center"/>
    </xf>
    <xf numFmtId="0" fontId="140" fillId="12" borderId="143" xfId="3" applyFont="1" applyFill="1" applyBorder="1" applyAlignment="1">
      <alignment horizontal="right" vertical="center"/>
    </xf>
    <xf numFmtId="0" fontId="22" fillId="27" borderId="1" xfId="3" applyFont="1" applyFill="1" applyBorder="1" applyAlignment="1">
      <alignment horizontal="left" vertical="center"/>
    </xf>
    <xf numFmtId="0" fontId="22" fillId="27" borderId="186" xfId="3" applyFont="1" applyFill="1" applyBorder="1" applyAlignment="1">
      <alignment horizontal="left" vertical="center"/>
    </xf>
    <xf numFmtId="0" fontId="93" fillId="18" borderId="3" xfId="3" applyFont="1" applyFill="1" applyBorder="1" applyAlignment="1">
      <alignment vertical="center"/>
    </xf>
    <xf numFmtId="0" fontId="101" fillId="0" borderId="4" xfId="0" applyFont="1" applyBorder="1"/>
    <xf numFmtId="0" fontId="64" fillId="27" borderId="3" xfId="0" applyFont="1" applyFill="1" applyBorder="1"/>
    <xf numFmtId="0" fontId="101" fillId="27" borderId="4" xfId="0" applyFont="1" applyFill="1" applyBorder="1"/>
    <xf numFmtId="0" fontId="101" fillId="27" borderId="169" xfId="0" applyFont="1" applyFill="1" applyBorder="1"/>
    <xf numFmtId="0" fontId="93" fillId="18" borderId="3" xfId="3" applyFont="1" applyFill="1" applyBorder="1" applyAlignment="1">
      <alignment horizontal="left"/>
    </xf>
    <xf numFmtId="0" fontId="0" fillId="18" borderId="4" xfId="0" applyFill="1" applyBorder="1" applyAlignment="1">
      <alignment horizontal="left"/>
    </xf>
    <xf numFmtId="0" fontId="0" fillId="18" borderId="5" xfId="0" applyFill="1" applyBorder="1" applyAlignment="1">
      <alignment horizontal="left"/>
    </xf>
    <xf numFmtId="0" fontId="93" fillId="27" borderId="142" xfId="3" applyFont="1" applyFill="1" applyBorder="1" applyAlignment="1" applyProtection="1">
      <alignment horizontal="left" vertical="center"/>
      <protection locked="0"/>
    </xf>
    <xf numFmtId="0" fontId="93" fillId="27" borderId="143" xfId="3" applyFont="1" applyFill="1" applyBorder="1" applyAlignment="1" applyProtection="1">
      <alignment horizontal="left" vertical="center"/>
      <protection locked="0"/>
    </xf>
    <xf numFmtId="0" fontId="93" fillId="27" borderId="3" xfId="3" applyFont="1" applyFill="1" applyBorder="1" applyAlignment="1" applyProtection="1">
      <alignment horizontal="left" vertical="center"/>
      <protection locked="0"/>
    </xf>
    <xf numFmtId="0" fontId="93" fillId="27" borderId="4" xfId="3" applyFont="1" applyFill="1" applyBorder="1" applyAlignment="1" applyProtection="1">
      <alignment horizontal="left" vertical="center"/>
      <protection locked="0"/>
    </xf>
    <xf numFmtId="0" fontId="93" fillId="27" borderId="169" xfId="3" applyFont="1" applyFill="1" applyBorder="1" applyAlignment="1" applyProtection="1">
      <alignment horizontal="left" vertical="center"/>
      <protection locked="0"/>
    </xf>
    <xf numFmtId="0" fontId="93" fillId="3" borderId="3" xfId="3" applyFont="1" applyFill="1" applyBorder="1" applyAlignment="1">
      <alignment horizontal="left"/>
    </xf>
    <xf numFmtId="0" fontId="64" fillId="0" borderId="4" xfId="0" applyFont="1" applyBorder="1" applyAlignment="1">
      <alignment horizontal="left"/>
    </xf>
    <xf numFmtId="0" fontId="64" fillId="0" borderId="5" xfId="0" applyFont="1" applyBorder="1" applyAlignment="1">
      <alignment horizontal="left"/>
    </xf>
    <xf numFmtId="0" fontId="93" fillId="18" borderId="180" xfId="3" applyFont="1" applyFill="1" applyBorder="1" applyAlignment="1" applyProtection="1">
      <alignment horizontal="left" vertical="center"/>
      <protection locked="0"/>
    </xf>
    <xf numFmtId="0" fontId="101" fillId="18" borderId="137" xfId="0" applyFont="1" applyFill="1" applyBorder="1" applyAlignment="1">
      <alignment horizontal="left" vertical="center"/>
    </xf>
    <xf numFmtId="0" fontId="101" fillId="18" borderId="170" xfId="0" applyFont="1" applyFill="1" applyBorder="1" applyAlignment="1">
      <alignment horizontal="left" vertical="center"/>
    </xf>
    <xf numFmtId="0" fontId="101" fillId="18" borderId="142" xfId="0" applyFont="1" applyFill="1" applyBorder="1" applyAlignment="1">
      <alignment horizontal="left" vertical="center"/>
    </xf>
    <xf numFmtId="0" fontId="93" fillId="3" borderId="3" xfId="3" applyFont="1" applyFill="1" applyBorder="1" applyAlignment="1">
      <alignment horizontal="center"/>
    </xf>
    <xf numFmtId="0" fontId="0" fillId="0" borderId="169" xfId="0" applyBorder="1" applyAlignment="1">
      <alignment horizontal="center"/>
    </xf>
    <xf numFmtId="0" fontId="142" fillId="12" borderId="231" xfId="3" applyFont="1" applyFill="1" applyBorder="1" applyAlignment="1">
      <alignment horizontal="right"/>
    </xf>
    <xf numFmtId="0" fontId="142" fillId="12" borderId="228" xfId="3" applyFont="1" applyFill="1" applyBorder="1" applyAlignment="1">
      <alignment horizontal="right"/>
    </xf>
    <xf numFmtId="0" fontId="121" fillId="7" borderId="48" xfId="3" applyFont="1" applyFill="1" applyBorder="1" applyAlignment="1">
      <alignment horizontal="left"/>
    </xf>
    <xf numFmtId="0" fontId="121" fillId="7" borderId="0" xfId="3" applyFont="1" applyFill="1" applyAlignment="1">
      <alignment horizontal="left"/>
    </xf>
    <xf numFmtId="0" fontId="142" fillId="12" borderId="0" xfId="3" applyFont="1" applyFill="1" applyAlignment="1">
      <alignment horizontal="right"/>
    </xf>
    <xf numFmtId="0" fontId="142" fillId="12" borderId="168" xfId="3" applyFont="1" applyFill="1" applyBorder="1" applyAlignment="1">
      <alignment horizontal="right"/>
    </xf>
    <xf numFmtId="0" fontId="93" fillId="27" borderId="5" xfId="3" applyFont="1" applyFill="1" applyBorder="1" applyAlignment="1" applyProtection="1">
      <alignment horizontal="left" vertical="center"/>
      <protection locked="0"/>
    </xf>
    <xf numFmtId="2" fontId="47" fillId="3" borderId="3" xfId="3" applyNumberFormat="1" applyFont="1" applyFill="1" applyBorder="1" applyAlignment="1" applyProtection="1">
      <alignment horizontal="center" vertical="center"/>
      <protection locked="0"/>
    </xf>
    <xf numFmtId="0" fontId="47" fillId="3" borderId="4" xfId="3" applyFont="1" applyFill="1" applyBorder="1" applyAlignment="1" applyProtection="1">
      <alignment horizontal="center" vertical="center"/>
      <protection locked="0"/>
    </xf>
    <xf numFmtId="0" fontId="47" fillId="3" borderId="5" xfId="3" applyFont="1" applyFill="1" applyBorder="1" applyAlignment="1" applyProtection="1">
      <alignment horizontal="center" vertical="center"/>
      <protection locked="0"/>
    </xf>
    <xf numFmtId="14" fontId="93" fillId="27" borderId="3" xfId="3" applyNumberFormat="1" applyFont="1" applyFill="1" applyBorder="1" applyAlignment="1" applyProtection="1">
      <alignment horizontal="left" vertical="center"/>
      <protection locked="0"/>
    </xf>
    <xf numFmtId="14" fontId="93" fillId="27" borderId="4" xfId="3" applyNumberFormat="1" applyFont="1" applyFill="1" applyBorder="1" applyAlignment="1" applyProtection="1">
      <alignment horizontal="left" vertical="center"/>
      <protection locked="0"/>
    </xf>
    <xf numFmtId="14" fontId="93" fillId="27" borderId="169" xfId="3" applyNumberFormat="1" applyFont="1" applyFill="1" applyBorder="1" applyAlignment="1" applyProtection="1">
      <alignment horizontal="left" vertical="center"/>
      <protection locked="0"/>
    </xf>
    <xf numFmtId="0" fontId="93" fillId="19" borderId="136" xfId="3" applyFont="1" applyFill="1" applyBorder="1" applyAlignment="1">
      <alignment horizontal="center" vertical="center" wrapText="1"/>
    </xf>
    <xf numFmtId="0" fontId="93" fillId="19" borderId="138" xfId="3" applyFont="1" applyFill="1" applyBorder="1" applyAlignment="1">
      <alignment horizontal="center" vertical="center" wrapText="1"/>
    </xf>
    <xf numFmtId="0" fontId="93" fillId="19" borderId="3" xfId="3" applyFont="1" applyFill="1" applyBorder="1" applyAlignment="1">
      <alignment horizontal="center" vertical="center" wrapText="1"/>
    </xf>
    <xf numFmtId="0" fontId="93" fillId="19" borderId="4" xfId="3" applyFont="1" applyFill="1" applyBorder="1" applyAlignment="1">
      <alignment horizontal="center" vertical="center" wrapText="1"/>
    </xf>
    <xf numFmtId="0" fontId="93" fillId="19" borderId="5" xfId="3" applyFont="1" applyFill="1" applyBorder="1" applyAlignment="1">
      <alignment horizontal="center" vertical="center" wrapText="1"/>
    </xf>
    <xf numFmtId="0" fontId="93" fillId="19" borderId="137" xfId="3" applyFont="1" applyFill="1" applyBorder="1" applyAlignment="1">
      <alignment horizontal="center" vertical="center" wrapText="1"/>
    </xf>
    <xf numFmtId="2" fontId="93" fillId="19" borderId="249" xfId="3" applyNumberFormat="1" applyFont="1" applyFill="1" applyBorder="1" applyAlignment="1">
      <alignment horizontal="center" vertical="center"/>
    </xf>
    <xf numFmtId="0" fontId="93" fillId="19" borderId="233" xfId="3" applyFont="1" applyFill="1" applyBorder="1" applyAlignment="1">
      <alignment horizontal="center" vertical="center"/>
    </xf>
    <xf numFmtId="0" fontId="93" fillId="19" borderId="248" xfId="3" applyFont="1" applyFill="1" applyBorder="1" applyAlignment="1">
      <alignment horizontal="center" vertical="center"/>
    </xf>
    <xf numFmtId="2" fontId="47" fillId="3" borderId="141" xfId="3" applyNumberFormat="1" applyFont="1" applyFill="1" applyBorder="1" applyAlignment="1" applyProtection="1">
      <alignment horizontal="center" vertical="center"/>
      <protection locked="0"/>
    </xf>
    <xf numFmtId="0" fontId="47" fillId="3" borderId="143" xfId="3" applyFont="1" applyFill="1" applyBorder="1" applyAlignment="1" applyProtection="1">
      <alignment horizontal="center" vertical="center"/>
      <protection locked="0"/>
    </xf>
    <xf numFmtId="0" fontId="93" fillId="3" borderId="136" xfId="3" applyFont="1" applyFill="1" applyBorder="1" applyAlignment="1" applyProtection="1">
      <alignment horizontal="left" vertical="center" wrapText="1"/>
      <protection locked="0"/>
    </xf>
    <xf numFmtId="0" fontId="101" fillId="0" borderId="137" xfId="0" applyFont="1" applyBorder="1" applyAlignment="1">
      <alignment horizontal="left" vertical="center" wrapText="1"/>
    </xf>
    <xf numFmtId="0" fontId="101" fillId="0" borderId="138" xfId="0" applyFont="1" applyBorder="1" applyAlignment="1">
      <alignment horizontal="left" vertical="center" wrapText="1"/>
    </xf>
    <xf numFmtId="0" fontId="101" fillId="0" borderId="141" xfId="0" applyFont="1" applyBorder="1" applyAlignment="1">
      <alignment horizontal="left" vertical="center" wrapText="1"/>
    </xf>
    <xf numFmtId="0" fontId="101" fillId="0" borderId="142" xfId="0" applyFont="1" applyBorder="1" applyAlignment="1">
      <alignment horizontal="left" vertical="center" wrapText="1"/>
    </xf>
    <xf numFmtId="0" fontId="101" fillId="0" borderId="143" xfId="0" applyFont="1" applyBorder="1" applyAlignment="1">
      <alignment horizontal="left" vertical="center" wrapText="1"/>
    </xf>
    <xf numFmtId="0" fontId="64" fillId="18" borderId="4" xfId="0" applyFont="1" applyFill="1" applyBorder="1"/>
    <xf numFmtId="0" fontId="64" fillId="18" borderId="5" xfId="0" applyFont="1" applyFill="1" applyBorder="1"/>
    <xf numFmtId="0" fontId="124" fillId="3" borderId="137" xfId="3" applyFont="1" applyFill="1" applyBorder="1" applyAlignment="1">
      <alignment horizontal="center" vertical="center"/>
    </xf>
    <xf numFmtId="0" fontId="124" fillId="3" borderId="172" xfId="3" applyFont="1" applyFill="1" applyBorder="1" applyAlignment="1">
      <alignment horizontal="center" vertical="center"/>
    </xf>
    <xf numFmtId="0" fontId="47" fillId="3" borderId="253" xfId="3" applyFont="1" applyFill="1" applyBorder="1" applyAlignment="1">
      <alignment horizontal="center" vertical="center"/>
    </xf>
    <xf numFmtId="0" fontId="47" fillId="3" borderId="254" xfId="3" applyFont="1" applyFill="1" applyBorder="1" applyAlignment="1">
      <alignment horizontal="center" vertical="center"/>
    </xf>
    <xf numFmtId="0" fontId="12" fillId="3" borderId="255" xfId="3" applyFill="1" applyBorder="1" applyAlignment="1" applyProtection="1">
      <alignment horizontal="center"/>
      <protection locked="0"/>
    </xf>
    <xf numFmtId="0" fontId="12" fillId="3" borderId="254" xfId="3" applyFill="1" applyBorder="1" applyAlignment="1" applyProtection="1">
      <alignment horizontal="center"/>
      <protection locked="0"/>
    </xf>
    <xf numFmtId="0" fontId="12" fillId="3" borderId="256" xfId="3" applyFill="1" applyBorder="1" applyAlignment="1" applyProtection="1">
      <alignment horizontal="center"/>
      <protection locked="0"/>
    </xf>
    <xf numFmtId="0" fontId="93" fillId="18" borderId="250" xfId="3" applyFont="1" applyFill="1" applyBorder="1" applyAlignment="1">
      <alignment horizontal="left" vertical="center"/>
    </xf>
    <xf numFmtId="0" fontId="64" fillId="18" borderId="5" xfId="0" applyFont="1" applyFill="1" applyBorder="1" applyAlignment="1">
      <alignment horizontal="left" vertical="center"/>
    </xf>
    <xf numFmtId="0" fontId="64" fillId="18" borderId="4" xfId="0" applyFont="1" applyFill="1" applyBorder="1" applyAlignment="1">
      <alignment vertical="center"/>
    </xf>
    <xf numFmtId="0" fontId="64" fillId="18" borderId="4" xfId="0" applyFont="1" applyFill="1" applyBorder="1" applyAlignment="1">
      <alignment horizontal="left" vertical="center"/>
    </xf>
    <xf numFmtId="0" fontId="12" fillId="3" borderId="3" xfId="3" applyFill="1" applyBorder="1" applyAlignment="1">
      <alignment horizontal="center" vertical="center"/>
    </xf>
    <xf numFmtId="0" fontId="12" fillId="3" borderId="169" xfId="3" applyFill="1" applyBorder="1" applyAlignment="1">
      <alignment horizontal="center" vertical="center"/>
    </xf>
    <xf numFmtId="0" fontId="47" fillId="3" borderId="48" xfId="3" applyFont="1" applyFill="1" applyBorder="1" applyAlignment="1">
      <alignment horizontal="center"/>
    </xf>
    <xf numFmtId="0" fontId="124" fillId="3" borderId="136" xfId="3" applyFont="1" applyFill="1" applyBorder="1" applyAlignment="1">
      <alignment horizontal="center" vertical="center"/>
    </xf>
    <xf numFmtId="0" fontId="52" fillId="16" borderId="0" xfId="3" applyFont="1" applyFill="1" applyAlignment="1">
      <alignment vertical="center"/>
    </xf>
    <xf numFmtId="0" fontId="52" fillId="26" borderId="4" xfId="3" applyFont="1" applyFill="1" applyBorder="1" applyAlignment="1">
      <alignment vertical="center"/>
    </xf>
    <xf numFmtId="0" fontId="18" fillId="26" borderId="4" xfId="0" applyFont="1" applyFill="1" applyBorder="1" applyAlignment="1">
      <alignment vertical="center"/>
    </xf>
    <xf numFmtId="0" fontId="18" fillId="26" borderId="5" xfId="0" applyFont="1" applyFill="1" applyBorder="1" applyAlignment="1">
      <alignment vertical="center"/>
    </xf>
    <xf numFmtId="0" fontId="52" fillId="30" borderId="4" xfId="3" applyFont="1" applyFill="1" applyBorder="1" applyAlignment="1">
      <alignment vertical="center"/>
    </xf>
    <xf numFmtId="0" fontId="18" fillId="0" borderId="4" xfId="0" applyFont="1" applyBorder="1" applyAlignment="1">
      <alignment vertical="center"/>
    </xf>
    <xf numFmtId="0" fontId="18" fillId="0" borderId="5" xfId="0" applyFont="1" applyBorder="1" applyAlignment="1">
      <alignment vertical="center"/>
    </xf>
    <xf numFmtId="0" fontId="95" fillId="18" borderId="250" xfId="3" applyFont="1" applyFill="1" applyBorder="1" applyAlignment="1">
      <alignment horizontal="left" vertical="center"/>
    </xf>
    <xf numFmtId="0" fontId="3" fillId="18" borderId="5" xfId="0" applyFont="1" applyFill="1" applyBorder="1" applyAlignment="1">
      <alignment horizontal="left" vertical="center"/>
    </xf>
    <xf numFmtId="0" fontId="95" fillId="18" borderId="3" xfId="3" applyFont="1" applyFill="1" applyBorder="1" applyAlignment="1">
      <alignment vertical="center"/>
    </xf>
    <xf numFmtId="0" fontId="3" fillId="18" borderId="5" xfId="0" applyFont="1" applyFill="1" applyBorder="1" applyAlignment="1">
      <alignment vertical="center"/>
    </xf>
    <xf numFmtId="0" fontId="93" fillId="27" borderId="0" xfId="3" applyFont="1" applyFill="1" applyAlignment="1" applyProtection="1">
      <alignment horizontal="left" vertical="center"/>
      <protection locked="0"/>
    </xf>
    <xf numFmtId="0" fontId="93" fillId="27" borderId="168" xfId="3" applyFont="1" applyFill="1" applyBorder="1" applyAlignment="1" applyProtection="1">
      <alignment horizontal="left" vertical="center"/>
      <protection locked="0"/>
    </xf>
    <xf numFmtId="0" fontId="3" fillId="18" borderId="4" xfId="0" applyFont="1" applyFill="1" applyBorder="1"/>
    <xf numFmtId="0" fontId="3" fillId="18" borderId="5" xfId="0" applyFont="1" applyFill="1" applyBorder="1"/>
    <xf numFmtId="0" fontId="93" fillId="27" borderId="4" xfId="3" applyFont="1" applyFill="1" applyBorder="1" applyAlignment="1" applyProtection="1">
      <alignment horizontal="left"/>
      <protection locked="0"/>
    </xf>
    <xf numFmtId="0" fontId="93" fillId="27" borderId="169" xfId="3" applyFont="1" applyFill="1" applyBorder="1" applyAlignment="1" applyProtection="1">
      <alignment horizontal="left"/>
      <protection locked="0"/>
    </xf>
    <xf numFmtId="0" fontId="95" fillId="3" borderId="3" xfId="3" applyFont="1" applyFill="1" applyBorder="1" applyAlignment="1">
      <alignment horizontal="left"/>
    </xf>
    <xf numFmtId="0" fontId="3" fillId="0" borderId="4" xfId="0" applyFont="1" applyBorder="1" applyAlignment="1">
      <alignment horizontal="left"/>
    </xf>
    <xf numFmtId="0" fontId="3" fillId="0" borderId="5" xfId="0" applyFont="1" applyBorder="1" applyAlignment="1">
      <alignment horizontal="left"/>
    </xf>
    <xf numFmtId="0" fontId="95" fillId="27" borderId="3" xfId="3" applyFont="1" applyFill="1" applyBorder="1" applyAlignment="1" applyProtection="1">
      <alignment horizontal="left" vertical="center"/>
      <protection locked="0"/>
    </xf>
    <xf numFmtId="0" fontId="3" fillId="27" borderId="4" xfId="0" applyFont="1" applyFill="1" applyBorder="1" applyAlignment="1">
      <alignment horizontal="left" vertical="center"/>
    </xf>
    <xf numFmtId="0" fontId="3" fillId="27" borderId="5" xfId="0" applyFont="1" applyFill="1" applyBorder="1" applyAlignment="1">
      <alignment horizontal="left" vertical="center"/>
    </xf>
    <xf numFmtId="0" fontId="29" fillId="3" borderId="3" xfId="3" applyFont="1" applyFill="1" applyBorder="1" applyAlignment="1">
      <alignment horizontal="left"/>
    </xf>
    <xf numFmtId="0" fontId="1" fillId="0" borderId="4" xfId="0" applyFont="1" applyBorder="1" applyAlignment="1">
      <alignment horizontal="left"/>
    </xf>
    <xf numFmtId="0" fontId="1" fillId="0" borderId="169" xfId="0" applyFont="1" applyBorder="1" applyAlignment="1">
      <alignment horizontal="left"/>
    </xf>
    <xf numFmtId="0" fontId="95" fillId="19" borderId="136" xfId="3" applyFont="1" applyFill="1" applyBorder="1" applyAlignment="1">
      <alignment horizontal="center" vertical="center" wrapText="1"/>
    </xf>
    <xf numFmtId="0" fontId="95" fillId="19" borderId="138" xfId="3" applyFont="1" applyFill="1" applyBorder="1" applyAlignment="1">
      <alignment horizontal="center" vertical="center" wrapText="1"/>
    </xf>
    <xf numFmtId="0" fontId="95" fillId="19" borderId="3" xfId="3" applyFont="1" applyFill="1" applyBorder="1" applyAlignment="1">
      <alignment horizontal="center" vertical="center" wrapText="1"/>
    </xf>
    <xf numFmtId="0" fontId="95" fillId="19" borderId="4" xfId="3" applyFont="1" applyFill="1" applyBorder="1" applyAlignment="1">
      <alignment horizontal="center" vertical="center" wrapText="1"/>
    </xf>
    <xf numFmtId="0" fontId="29" fillId="19" borderId="4" xfId="3" applyFont="1" applyFill="1" applyBorder="1" applyAlignment="1">
      <alignment horizontal="center" vertical="center" wrapText="1"/>
    </xf>
    <xf numFmtId="0" fontId="29" fillId="19" borderId="5" xfId="3" applyFont="1" applyFill="1" applyBorder="1" applyAlignment="1">
      <alignment horizontal="center" vertical="center" wrapText="1"/>
    </xf>
    <xf numFmtId="0" fontId="29" fillId="19" borderId="137" xfId="3" applyFont="1" applyFill="1" applyBorder="1" applyAlignment="1">
      <alignment horizontal="center" vertical="center" wrapText="1"/>
    </xf>
    <xf numFmtId="0" fontId="29" fillId="19" borderId="138" xfId="3" applyFont="1" applyFill="1" applyBorder="1" applyAlignment="1">
      <alignment horizontal="center" vertical="center" wrapText="1"/>
    </xf>
    <xf numFmtId="0" fontId="95" fillId="19" borderId="5" xfId="3" applyFont="1" applyFill="1" applyBorder="1" applyAlignment="1">
      <alignment horizontal="center" vertical="center" wrapText="1"/>
    </xf>
    <xf numFmtId="0" fontId="95" fillId="18" borderId="250" xfId="3" applyFont="1" applyFill="1" applyBorder="1" applyAlignment="1" applyProtection="1">
      <alignment horizontal="left" vertical="center" wrapText="1"/>
      <protection locked="0"/>
    </xf>
    <xf numFmtId="0" fontId="23" fillId="0" borderId="4" xfId="0" applyFont="1" applyBorder="1" applyAlignment="1">
      <alignment horizontal="left" vertical="center" wrapText="1"/>
    </xf>
    <xf numFmtId="0" fontId="23" fillId="0" borderId="5" xfId="0" applyFont="1" applyBorder="1" applyAlignment="1">
      <alignment horizontal="left" vertical="center" wrapText="1"/>
    </xf>
    <xf numFmtId="0" fontId="95" fillId="3" borderId="4" xfId="3" applyFont="1" applyFill="1" applyBorder="1" applyAlignment="1" applyProtection="1">
      <alignment horizontal="left" vertical="center" wrapText="1"/>
      <protection locked="0"/>
    </xf>
    <xf numFmtId="0" fontId="0" fillId="3" borderId="4" xfId="0" applyFill="1" applyBorder="1" applyAlignment="1">
      <alignment horizontal="left" vertical="center" wrapText="1"/>
    </xf>
    <xf numFmtId="0" fontId="0" fillId="3" borderId="5" xfId="0" applyFill="1" applyBorder="1" applyAlignment="1">
      <alignment horizontal="left" vertical="center" wrapText="1"/>
    </xf>
    <xf numFmtId="2" fontId="95" fillId="19" borderId="258" xfId="3" applyNumberFormat="1" applyFont="1" applyFill="1" applyBorder="1" applyAlignment="1">
      <alignment horizontal="center" vertical="center"/>
    </xf>
    <xf numFmtId="0" fontId="95" fillId="19" borderId="260" xfId="3" applyFont="1" applyFill="1" applyBorder="1" applyAlignment="1">
      <alignment horizontal="center" vertical="center"/>
    </xf>
    <xf numFmtId="0" fontId="95" fillId="19" borderId="259" xfId="3" applyFont="1" applyFill="1" applyBorder="1" applyAlignment="1">
      <alignment horizontal="center" vertical="center"/>
    </xf>
    <xf numFmtId="0" fontId="95" fillId="18" borderId="3" xfId="3" applyFont="1" applyFill="1" applyBorder="1" applyAlignment="1">
      <alignment horizontal="left" vertical="center"/>
    </xf>
    <xf numFmtId="0" fontId="152" fillId="18" borderId="4" xfId="0" applyFont="1" applyFill="1" applyBorder="1" applyAlignment="1">
      <alignment horizontal="left" vertical="center"/>
    </xf>
    <xf numFmtId="0" fontId="152" fillId="18" borderId="5" xfId="0" applyFont="1" applyFill="1" applyBorder="1" applyAlignment="1">
      <alignment horizontal="left" vertical="center"/>
    </xf>
    <xf numFmtId="0" fontId="95" fillId="18" borderId="250" xfId="3" applyFont="1" applyFill="1" applyBorder="1" applyAlignment="1" applyProtection="1">
      <alignment horizontal="left" vertical="center"/>
      <protection locked="0"/>
    </xf>
    <xf numFmtId="0" fontId="3" fillId="18" borderId="4" xfId="0" applyFont="1" applyFill="1" applyBorder="1" applyAlignment="1">
      <alignment horizontal="left" vertical="center"/>
    </xf>
    <xf numFmtId="0" fontId="158" fillId="3" borderId="3" xfId="3" applyFont="1" applyFill="1" applyBorder="1" applyAlignment="1">
      <alignment horizontal="center" vertical="center"/>
    </xf>
    <xf numFmtId="0" fontId="158" fillId="3" borderId="4" xfId="3" applyFont="1" applyFill="1" applyBorder="1" applyAlignment="1">
      <alignment horizontal="center" vertical="center"/>
    </xf>
    <xf numFmtId="0" fontId="158" fillId="3" borderId="169" xfId="3" applyFont="1" applyFill="1" applyBorder="1" applyAlignment="1">
      <alignment horizontal="center" vertical="center"/>
    </xf>
    <xf numFmtId="0" fontId="18" fillId="16" borderId="0" xfId="0" applyFont="1" applyFill="1" applyAlignment="1">
      <alignment vertical="center"/>
    </xf>
    <xf numFmtId="0" fontId="93" fillId="19" borderId="250" xfId="0" applyFont="1" applyFill="1" applyBorder="1" applyAlignment="1">
      <alignment horizontal="center" vertical="center" wrapText="1"/>
    </xf>
    <xf numFmtId="0" fontId="93" fillId="19" borderId="4" xfId="0" applyFont="1" applyFill="1" applyBorder="1" applyAlignment="1">
      <alignment horizontal="center" vertical="center" wrapText="1"/>
    </xf>
    <xf numFmtId="0" fontId="93" fillId="19" borderId="5" xfId="0" applyFont="1" applyFill="1" applyBorder="1" applyAlignment="1">
      <alignment horizontal="center" vertical="center" wrapText="1"/>
    </xf>
    <xf numFmtId="0" fontId="93" fillId="19" borderId="1" xfId="0" applyFont="1" applyFill="1" applyBorder="1" applyAlignment="1">
      <alignment horizontal="center" wrapText="1"/>
    </xf>
    <xf numFmtId="0" fontId="93" fillId="19" borderId="3" xfId="0" applyFont="1" applyFill="1" applyBorder="1" applyAlignment="1">
      <alignment horizontal="center" wrapText="1"/>
    </xf>
    <xf numFmtId="0" fontId="93" fillId="19" borderId="4" xfId="0" applyFont="1" applyFill="1" applyBorder="1" applyAlignment="1">
      <alignment horizontal="center" wrapText="1"/>
    </xf>
    <xf numFmtId="0" fontId="64" fillId="19" borderId="4" xfId="0" applyFont="1" applyFill="1" applyBorder="1" applyAlignment="1">
      <alignment horizontal="center" wrapText="1"/>
    </xf>
    <xf numFmtId="0" fontId="64" fillId="19" borderId="5" xfId="0" applyFont="1" applyFill="1" applyBorder="1" applyAlignment="1">
      <alignment horizontal="center" wrapText="1"/>
    </xf>
    <xf numFmtId="0" fontId="85" fillId="3" borderId="250" xfId="0" applyFont="1" applyFill="1" applyBorder="1" applyAlignment="1" applyProtection="1">
      <alignment horizontal="left" vertical="center"/>
      <protection locked="0"/>
    </xf>
    <xf numFmtId="0" fontId="85" fillId="3" borderId="4" xfId="0" applyFont="1" applyFill="1" applyBorder="1" applyAlignment="1" applyProtection="1">
      <alignment horizontal="left" vertical="center"/>
      <protection locked="0"/>
    </xf>
    <xf numFmtId="0" fontId="85" fillId="3" borderId="5" xfId="0" applyFont="1" applyFill="1" applyBorder="1" applyAlignment="1" applyProtection="1">
      <alignment horizontal="left" vertical="center"/>
      <protection locked="0"/>
    </xf>
    <xf numFmtId="2" fontId="85" fillId="3" borderId="3" xfId="0" applyNumberFormat="1" applyFont="1"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0" fillId="3" borderId="5" xfId="0" applyFill="1" applyBorder="1" applyAlignment="1" applyProtection="1">
      <alignment horizontal="left" vertical="center"/>
      <protection locked="0"/>
    </xf>
    <xf numFmtId="0" fontId="142" fillId="12" borderId="231" xfId="0" applyFont="1" applyFill="1" applyBorder="1" applyAlignment="1">
      <alignment horizontal="right"/>
    </xf>
    <xf numFmtId="0" fontId="142" fillId="12" borderId="228" xfId="0" applyFont="1" applyFill="1" applyBorder="1" applyAlignment="1">
      <alignment horizontal="right"/>
    </xf>
    <xf numFmtId="0" fontId="121" fillId="7" borderId="48" xfId="0" applyFont="1" applyFill="1" applyBorder="1" applyAlignment="1">
      <alignment horizontal="left"/>
    </xf>
    <xf numFmtId="0" fontId="121" fillId="7" borderId="0" xfId="0" applyFont="1" applyFill="1" applyAlignment="1">
      <alignment horizontal="left"/>
    </xf>
    <xf numFmtId="0" fontId="142" fillId="12" borderId="0" xfId="0" applyFont="1" applyFill="1" applyAlignment="1">
      <alignment horizontal="right"/>
    </xf>
    <xf numFmtId="0" fontId="142" fillId="12" borderId="168" xfId="0" applyFont="1" applyFill="1" applyBorder="1" applyAlignment="1">
      <alignment horizontal="right"/>
    </xf>
    <xf numFmtId="0" fontId="93" fillId="27" borderId="3" xfId="0" applyFont="1" applyFill="1" applyBorder="1" applyAlignment="1" applyProtection="1">
      <alignment horizontal="left"/>
      <protection locked="0"/>
    </xf>
    <xf numFmtId="0" fontId="64" fillId="27" borderId="4" xfId="0" applyFont="1" applyFill="1" applyBorder="1" applyAlignment="1">
      <alignment horizontal="left"/>
    </xf>
    <xf numFmtId="0" fontId="64" fillId="27" borderId="5" xfId="0" applyFont="1" applyFill="1" applyBorder="1" applyAlignment="1">
      <alignment horizontal="left"/>
    </xf>
    <xf numFmtId="0" fontId="93" fillId="27" borderId="1" xfId="0" applyFont="1" applyFill="1" applyBorder="1" applyAlignment="1" applyProtection="1">
      <alignment horizontal="left"/>
      <protection locked="0"/>
    </xf>
    <xf numFmtId="0" fontId="95" fillId="18" borderId="136" xfId="0" applyFont="1" applyFill="1" applyBorder="1" applyAlignment="1">
      <alignment vertical="center"/>
    </xf>
    <xf numFmtId="0" fontId="3" fillId="18" borderId="137" xfId="0" applyFont="1" applyFill="1" applyBorder="1" applyAlignment="1">
      <alignment vertical="center"/>
    </xf>
    <xf numFmtId="0" fontId="3" fillId="18" borderId="138" xfId="0" applyFont="1" applyFill="1" applyBorder="1" applyAlignment="1">
      <alignment vertical="center"/>
    </xf>
    <xf numFmtId="0" fontId="95" fillId="27" borderId="3" xfId="0" applyFont="1" applyFill="1" applyBorder="1" applyAlignment="1">
      <alignment vertical="center"/>
    </xf>
    <xf numFmtId="0" fontId="3" fillId="27" borderId="4" xfId="0" applyFont="1" applyFill="1" applyBorder="1" applyAlignment="1">
      <alignment vertical="center"/>
    </xf>
    <xf numFmtId="0" fontId="3" fillId="27" borderId="169" xfId="0" applyFont="1" applyFill="1" applyBorder="1" applyAlignment="1">
      <alignment vertical="center"/>
    </xf>
    <xf numFmtId="0" fontId="93" fillId="27" borderId="3" xfId="0" applyFont="1" applyFill="1" applyBorder="1" applyAlignment="1" applyProtection="1">
      <alignment horizontal="left" vertical="center"/>
      <protection locked="0"/>
    </xf>
    <xf numFmtId="0" fontId="93" fillId="3" borderId="3" xfId="0" applyFont="1" applyFill="1" applyBorder="1" applyAlignment="1">
      <alignment horizontal="left" vertical="center"/>
    </xf>
    <xf numFmtId="0" fontId="64" fillId="0" borderId="5" xfId="0" applyFont="1" applyBorder="1" applyAlignment="1">
      <alignment horizontal="left" vertical="center"/>
    </xf>
    <xf numFmtId="0" fontId="95" fillId="27" borderId="3" xfId="0" applyFont="1" applyFill="1" applyBorder="1"/>
    <xf numFmtId="0" fontId="0" fillId="27" borderId="169" xfId="0" applyFill="1" applyBorder="1"/>
    <xf numFmtId="0" fontId="152" fillId="18" borderId="3" xfId="0" applyFont="1" applyFill="1" applyBorder="1" applyAlignment="1">
      <alignment horizontal="left"/>
    </xf>
    <xf numFmtId="0" fontId="0" fillId="0" borderId="4" xfId="0" applyBorder="1" applyAlignment="1">
      <alignment horizontal="left"/>
    </xf>
    <xf numFmtId="14" fontId="152" fillId="27" borderId="3" xfId="0" applyNumberFormat="1" applyFont="1" applyFill="1" applyBorder="1" applyAlignment="1">
      <alignment horizontal="left"/>
    </xf>
    <xf numFmtId="14" fontId="0" fillId="27" borderId="4" xfId="0" applyNumberFormat="1" applyFill="1" applyBorder="1" applyAlignment="1">
      <alignment horizontal="left"/>
    </xf>
    <xf numFmtId="14" fontId="0" fillId="27" borderId="169" xfId="0" applyNumberFormat="1" applyFill="1" applyBorder="1" applyAlignment="1">
      <alignment horizontal="left"/>
    </xf>
    <xf numFmtId="0" fontId="95" fillId="18" borderId="250" xfId="0" applyFont="1" applyFill="1" applyBorder="1" applyAlignment="1">
      <alignment horizontal="left"/>
    </xf>
    <xf numFmtId="0" fontId="95" fillId="18" borderId="5" xfId="0" applyFont="1" applyFill="1" applyBorder="1" applyAlignment="1">
      <alignment horizontal="left"/>
    </xf>
    <xf numFmtId="0" fontId="93" fillId="3" borderId="3" xfId="0" applyFont="1" applyFill="1" applyBorder="1" applyAlignment="1" applyProtection="1">
      <alignment horizontal="left" vertical="center"/>
      <protection locked="0"/>
    </xf>
    <xf numFmtId="0" fontId="93" fillId="3" borderId="4" xfId="0" applyFont="1" applyFill="1" applyBorder="1" applyAlignment="1" applyProtection="1">
      <alignment horizontal="left" vertical="center"/>
      <protection locked="0"/>
    </xf>
    <xf numFmtId="0" fontId="93" fillId="3" borderId="5" xfId="0" applyFont="1" applyFill="1" applyBorder="1" applyAlignment="1" applyProtection="1">
      <alignment horizontal="left" vertical="center"/>
      <protection locked="0"/>
    </xf>
    <xf numFmtId="0" fontId="95" fillId="27" borderId="3" xfId="0" applyFont="1" applyFill="1" applyBorder="1" applyAlignment="1" applyProtection="1">
      <alignment horizontal="left"/>
      <protection locked="0"/>
    </xf>
    <xf numFmtId="0" fontId="95" fillId="27" borderId="4" xfId="0" applyFont="1" applyFill="1" applyBorder="1" applyAlignment="1" applyProtection="1">
      <alignment horizontal="left"/>
      <protection locked="0"/>
    </xf>
    <xf numFmtId="0" fontId="95" fillId="27" borderId="169" xfId="0" applyFont="1" applyFill="1" applyBorder="1" applyAlignment="1" applyProtection="1">
      <alignment horizontal="left"/>
      <protection locked="0"/>
    </xf>
    <xf numFmtId="0" fontId="95" fillId="27" borderId="3" xfId="0" applyFont="1" applyFill="1" applyBorder="1" applyAlignment="1" applyProtection="1">
      <alignment horizontal="left" vertical="center"/>
      <protection locked="0"/>
    </xf>
    <xf numFmtId="0" fontId="95" fillId="27" borderId="4" xfId="0" applyFont="1" applyFill="1" applyBorder="1" applyAlignment="1" applyProtection="1">
      <alignment horizontal="left" vertical="center"/>
      <protection locked="0"/>
    </xf>
    <xf numFmtId="0" fontId="95" fillId="27" borderId="169" xfId="0" applyFont="1" applyFill="1" applyBorder="1" applyAlignment="1" applyProtection="1">
      <alignment horizontal="left" vertical="center"/>
      <protection locked="0"/>
    </xf>
    <xf numFmtId="0" fontId="95" fillId="18" borderId="3" xfId="0" applyFont="1" applyFill="1" applyBorder="1"/>
    <xf numFmtId="0" fontId="3" fillId="18" borderId="143" xfId="0" applyFont="1" applyFill="1" applyBorder="1"/>
    <xf numFmtId="0" fontId="95" fillId="18" borderId="252" xfId="0" applyFont="1" applyFill="1" applyBorder="1"/>
    <xf numFmtId="0" fontId="3" fillId="18" borderId="1" xfId="0" applyFont="1" applyFill="1" applyBorder="1"/>
    <xf numFmtId="0" fontId="95" fillId="18" borderId="250" xfId="0" applyFont="1" applyFill="1" applyBorder="1" applyAlignment="1">
      <alignment vertical="center"/>
    </xf>
    <xf numFmtId="0" fontId="3" fillId="18" borderId="4" xfId="0" applyFont="1" applyFill="1" applyBorder="1" applyAlignment="1">
      <alignment vertical="center"/>
    </xf>
    <xf numFmtId="0" fontId="95" fillId="18" borderId="170" xfId="0" applyFont="1" applyFill="1" applyBorder="1" applyAlignment="1">
      <alignment horizontal="left" vertical="center"/>
    </xf>
    <xf numFmtId="0" fontId="152" fillId="18" borderId="142" xfId="0" applyFont="1" applyFill="1" applyBorder="1" applyAlignment="1">
      <alignment horizontal="left" vertical="center"/>
    </xf>
    <xf numFmtId="0" fontId="153" fillId="3" borderId="3" xfId="0" applyFont="1" applyFill="1" applyBorder="1" applyAlignment="1">
      <alignment horizontal="center" vertical="center"/>
    </xf>
    <xf numFmtId="0" fontId="153" fillId="3" borderId="4" xfId="0" applyFont="1" applyFill="1" applyBorder="1" applyAlignment="1">
      <alignment horizontal="center" vertical="center"/>
    </xf>
    <xf numFmtId="0" fontId="153" fillId="3" borderId="169" xfId="0" applyFont="1" applyFill="1" applyBorder="1" applyAlignment="1">
      <alignment horizontal="center" vertical="center"/>
    </xf>
    <xf numFmtId="0" fontId="47" fillId="3" borderId="48" xfId="0" applyFont="1" applyFill="1" applyBorder="1" applyAlignment="1">
      <alignment horizontal="center"/>
    </xf>
    <xf numFmtId="0" fontId="47" fillId="3" borderId="0" xfId="0" applyFont="1" applyFill="1" applyAlignment="1">
      <alignment horizontal="center"/>
    </xf>
    <xf numFmtId="0" fontId="124" fillId="3" borderId="136" xfId="0" applyFont="1" applyFill="1" applyBorder="1" applyAlignment="1">
      <alignment horizontal="center" vertical="center"/>
    </xf>
    <xf numFmtId="0" fontId="124" fillId="3" borderId="137" xfId="0" applyFont="1" applyFill="1" applyBorder="1" applyAlignment="1">
      <alignment horizontal="center" vertical="center"/>
    </xf>
    <xf numFmtId="0" fontId="124" fillId="3" borderId="172" xfId="0" applyFont="1" applyFill="1" applyBorder="1" applyAlignment="1">
      <alignment horizontal="center" vertical="center"/>
    </xf>
    <xf numFmtId="0" fontId="47" fillId="3" borderId="253" xfId="0" applyFont="1" applyFill="1" applyBorder="1" applyAlignment="1">
      <alignment horizontal="center" vertical="center"/>
    </xf>
    <xf numFmtId="0" fontId="47" fillId="3" borderId="254" xfId="0" applyFont="1" applyFill="1" applyBorder="1" applyAlignment="1">
      <alignment horizontal="center" vertical="center"/>
    </xf>
    <xf numFmtId="0" fontId="12" fillId="3" borderId="255" xfId="0" applyFont="1" applyFill="1" applyBorder="1" applyAlignment="1" applyProtection="1">
      <alignment horizontal="center"/>
      <protection locked="0"/>
    </xf>
    <xf numFmtId="0" fontId="0" fillId="3" borderId="254" xfId="0" applyFill="1" applyBorder="1" applyAlignment="1" applyProtection="1">
      <alignment horizontal="center"/>
      <protection locked="0"/>
    </xf>
    <xf numFmtId="0" fontId="12" fillId="3" borderId="254" xfId="0" applyFont="1" applyFill="1" applyBorder="1" applyAlignment="1" applyProtection="1">
      <alignment horizontal="center"/>
      <protection locked="0"/>
    </xf>
    <xf numFmtId="0" fontId="0" fillId="3" borderId="256" xfId="0" applyFill="1" applyBorder="1" applyAlignment="1" applyProtection="1">
      <alignment horizontal="center"/>
      <protection locked="0"/>
    </xf>
    <xf numFmtId="0" fontId="12" fillId="0" borderId="0" xfId="3" applyAlignment="1">
      <alignment horizontal="left" wrapText="1"/>
    </xf>
    <xf numFmtId="0" fontId="130" fillId="12" borderId="0" xfId="3" applyFont="1" applyFill="1" applyAlignment="1">
      <alignment horizontal="right" vertical="top" wrapText="1"/>
    </xf>
    <xf numFmtId="0" fontId="0" fillId="0" borderId="0" xfId="0" applyAlignment="1">
      <alignment wrapText="1"/>
    </xf>
    <xf numFmtId="0" fontId="95" fillId="18" borderId="145" xfId="3" applyFont="1" applyFill="1" applyBorder="1" applyAlignment="1" applyProtection="1">
      <alignment horizontal="left" vertical="center"/>
      <protection locked="0"/>
    </xf>
    <xf numFmtId="0" fontId="0" fillId="18" borderId="142" xfId="0" applyFill="1" applyBorder="1" applyAlignment="1">
      <alignment horizontal="left" vertical="center"/>
    </xf>
    <xf numFmtId="0" fontId="0" fillId="18" borderId="143" xfId="0" applyFill="1" applyBorder="1" applyAlignment="1">
      <alignment horizontal="left" vertical="center"/>
    </xf>
    <xf numFmtId="0" fontId="95" fillId="3" borderId="142" xfId="3" applyFont="1" applyFill="1" applyBorder="1" applyAlignment="1" applyProtection="1">
      <alignment horizontal="left" vertical="center"/>
      <protection locked="0"/>
    </xf>
    <xf numFmtId="0" fontId="0" fillId="0" borderId="44" xfId="0" applyBorder="1" applyAlignment="1">
      <alignment horizontal="left" vertical="center"/>
    </xf>
    <xf numFmtId="0" fontId="82" fillId="3" borderId="199" xfId="3" applyFont="1" applyFill="1" applyBorder="1" applyAlignment="1">
      <alignment horizontal="center" vertical="center" wrapText="1"/>
    </xf>
    <xf numFmtId="0" fontId="82" fillId="3" borderId="7" xfId="3" applyFont="1" applyFill="1" applyBorder="1" applyAlignment="1">
      <alignment horizontal="center" vertical="center"/>
    </xf>
    <xf numFmtId="0" fontId="82" fillId="3" borderId="200" xfId="3" applyFont="1" applyFill="1" applyBorder="1" applyAlignment="1">
      <alignment horizontal="center" vertical="center"/>
    </xf>
    <xf numFmtId="0" fontId="29" fillId="27" borderId="226" xfId="3" applyFont="1" applyFill="1" applyBorder="1" applyAlignment="1">
      <alignment horizontal="left" vertical="center" indent="1"/>
    </xf>
    <xf numFmtId="0" fontId="29" fillId="27" borderId="239" xfId="3" applyFont="1" applyFill="1" applyBorder="1" applyAlignment="1">
      <alignment horizontal="left" vertical="center" indent="1"/>
    </xf>
    <xf numFmtId="0" fontId="29" fillId="27" borderId="222" xfId="3" applyFont="1" applyFill="1" applyBorder="1" applyAlignment="1">
      <alignment horizontal="left" vertical="center" indent="1"/>
    </xf>
    <xf numFmtId="0" fontId="95" fillId="18" borderId="226" xfId="3" quotePrefix="1" applyFont="1" applyFill="1" applyBorder="1" applyAlignment="1">
      <alignment horizontal="right" vertical="center"/>
    </xf>
    <xf numFmtId="0" fontId="95" fillId="18" borderId="222" xfId="3" quotePrefix="1" applyFont="1" applyFill="1" applyBorder="1" applyAlignment="1">
      <alignment horizontal="right" vertical="center"/>
    </xf>
    <xf numFmtId="0" fontId="29" fillId="27" borderId="262" xfId="3" applyFont="1" applyFill="1" applyBorder="1" applyAlignment="1">
      <alignment horizontal="left" vertical="center" indent="1"/>
    </xf>
    <xf numFmtId="0" fontId="29" fillId="27" borderId="263" xfId="3" applyFont="1" applyFill="1" applyBorder="1" applyAlignment="1">
      <alignment horizontal="left" vertical="center" indent="1"/>
    </xf>
    <xf numFmtId="0" fontId="29" fillId="27" borderId="3" xfId="3" applyFont="1" applyFill="1" applyBorder="1" applyAlignment="1">
      <alignment horizontal="left" vertical="center" indent="1"/>
    </xf>
    <xf numFmtId="0" fontId="29" fillId="27" borderId="4" xfId="3" applyFont="1" applyFill="1" applyBorder="1" applyAlignment="1">
      <alignment horizontal="left" vertical="center" indent="1"/>
    </xf>
    <xf numFmtId="0" fontId="29" fillId="27" borderId="5" xfId="3" applyFont="1" applyFill="1" applyBorder="1" applyAlignment="1">
      <alignment horizontal="left" vertical="center" indent="1"/>
    </xf>
    <xf numFmtId="0" fontId="95" fillId="18" borderId="3" xfId="3" quotePrefix="1" applyFont="1" applyFill="1" applyBorder="1" applyAlignment="1">
      <alignment horizontal="right" vertical="center"/>
    </xf>
    <xf numFmtId="0" fontId="95" fillId="18" borderId="5" xfId="3" quotePrefix="1" applyFont="1" applyFill="1" applyBorder="1" applyAlignment="1">
      <alignment horizontal="right" vertical="center"/>
    </xf>
    <xf numFmtId="0" fontId="29" fillId="27" borderId="47" xfId="3" applyFont="1" applyFill="1" applyBorder="1" applyAlignment="1">
      <alignment horizontal="left" vertical="center" indent="1"/>
    </xf>
    <xf numFmtId="0" fontId="29" fillId="27" borderId="72" xfId="3" applyFont="1" applyFill="1" applyBorder="1" applyAlignment="1">
      <alignment horizontal="left" vertical="center" indent="1"/>
    </xf>
    <xf numFmtId="0" fontId="95" fillId="18" borderId="13" xfId="3" applyFont="1" applyFill="1" applyBorder="1" applyAlignment="1">
      <alignment horizontal="right" vertical="center"/>
    </xf>
    <xf numFmtId="0" fontId="95" fillId="18" borderId="34" xfId="3" applyFont="1" applyFill="1" applyBorder="1" applyAlignment="1">
      <alignment horizontal="right" vertical="center"/>
    </xf>
    <xf numFmtId="0" fontId="95" fillId="18" borderId="35" xfId="3" applyFont="1" applyFill="1" applyBorder="1" applyAlignment="1">
      <alignment horizontal="center" vertical="center"/>
    </xf>
    <xf numFmtId="14" fontId="95" fillId="27" borderId="36" xfId="3" quotePrefix="1" applyNumberFormat="1" applyFont="1" applyFill="1" applyBorder="1" applyAlignment="1">
      <alignment horizontal="left" vertical="center"/>
    </xf>
    <xf numFmtId="14" fontId="95" fillId="27" borderId="11" xfId="3" quotePrefix="1" applyNumberFormat="1" applyFont="1" applyFill="1" applyBorder="1" applyAlignment="1">
      <alignment horizontal="left" vertical="center"/>
    </xf>
    <xf numFmtId="0" fontId="18" fillId="19" borderId="6" xfId="3" applyFont="1" applyFill="1" applyBorder="1" applyAlignment="1" applyProtection="1">
      <alignment horizontal="left" vertical="center" wrapText="1"/>
      <protection locked="0"/>
    </xf>
    <xf numFmtId="0" fontId="18" fillId="19" borderId="216" xfId="3" applyFont="1" applyFill="1" applyBorder="1" applyAlignment="1" applyProtection="1">
      <alignment horizontal="left" vertical="center" wrapText="1"/>
      <protection locked="0"/>
    </xf>
    <xf numFmtId="0" fontId="18" fillId="19" borderId="217" xfId="3" applyFont="1" applyFill="1" applyBorder="1" applyAlignment="1" applyProtection="1">
      <alignment horizontal="left" vertical="center" wrapText="1"/>
      <protection locked="0"/>
    </xf>
    <xf numFmtId="0" fontId="147" fillId="18" borderId="6" xfId="3" applyFont="1" applyFill="1" applyBorder="1" applyAlignment="1">
      <alignment vertical="center"/>
    </xf>
    <xf numFmtId="0" fontId="0" fillId="18" borderId="216" xfId="0" applyFill="1" applyBorder="1" applyAlignment="1">
      <alignment vertical="center"/>
    </xf>
    <xf numFmtId="0" fontId="0" fillId="18" borderId="217" xfId="0" applyFill="1" applyBorder="1" applyAlignment="1">
      <alignment vertical="center"/>
    </xf>
    <xf numFmtId="0" fontId="146" fillId="18" borderId="10" xfId="3" quotePrefix="1" applyFont="1" applyFill="1" applyBorder="1" applyAlignment="1">
      <alignment horizontal="center" vertical="center"/>
    </xf>
    <xf numFmtId="0" fontId="95" fillId="18" borderId="36" xfId="3" applyFont="1" applyFill="1" applyBorder="1" applyAlignment="1">
      <alignment horizontal="right" vertical="center"/>
    </xf>
    <xf numFmtId="0" fontId="29" fillId="27" borderId="35" xfId="3" applyFont="1" applyFill="1" applyBorder="1" applyAlignment="1">
      <alignment horizontal="left" vertical="center" indent="1"/>
    </xf>
    <xf numFmtId="0" fontId="29" fillId="27" borderId="38" xfId="3" applyFont="1" applyFill="1" applyBorder="1" applyAlignment="1">
      <alignment horizontal="left" vertical="center" indent="1"/>
    </xf>
    <xf numFmtId="0" fontId="95" fillId="18" borderId="218" xfId="3" applyFont="1" applyFill="1" applyBorder="1" applyAlignment="1">
      <alignment horizontal="left" vertical="center"/>
    </xf>
    <xf numFmtId="0" fontId="95" fillId="18" borderId="222" xfId="3" applyFont="1" applyFill="1" applyBorder="1" applyAlignment="1">
      <alignment horizontal="left" vertical="center"/>
    </xf>
    <xf numFmtId="0" fontId="146" fillId="3" borderId="226" xfId="3" applyFont="1" applyFill="1" applyBorder="1" applyAlignment="1">
      <alignment horizontal="center" vertical="center"/>
    </xf>
    <xf numFmtId="0" fontId="146" fillId="3" borderId="239" xfId="3" applyFont="1" applyFill="1" applyBorder="1" applyAlignment="1">
      <alignment horizontal="center" vertical="center"/>
    </xf>
    <xf numFmtId="0" fontId="146" fillId="3" borderId="222" xfId="3" applyFont="1" applyFill="1" applyBorder="1" applyAlignment="1">
      <alignment horizontal="center" vertical="center"/>
    </xf>
    <xf numFmtId="0" fontId="95" fillId="18" borderId="262" xfId="3" applyFont="1" applyFill="1" applyBorder="1" applyAlignment="1">
      <alignment horizontal="left" vertical="center" indent="1"/>
    </xf>
    <xf numFmtId="0" fontId="29" fillId="27" borderId="262" xfId="3" quotePrefix="1" applyFont="1" applyFill="1" applyBorder="1" applyAlignment="1" applyProtection="1">
      <alignment horizontal="left" vertical="center" indent="1"/>
      <protection locked="0"/>
    </xf>
    <xf numFmtId="0" fontId="29" fillId="27" borderId="263" xfId="3" quotePrefix="1" applyFont="1" applyFill="1" applyBorder="1" applyAlignment="1" applyProtection="1">
      <alignment horizontal="left" vertical="center" indent="1"/>
      <protection locked="0"/>
    </xf>
    <xf numFmtId="0" fontId="95" fillId="19" borderId="194" xfId="3" quotePrefix="1" applyFont="1" applyFill="1" applyBorder="1" applyAlignment="1">
      <alignment horizontal="center" vertical="center" wrapText="1"/>
    </xf>
    <xf numFmtId="0" fontId="95" fillId="19" borderId="46" xfId="3" quotePrefix="1" applyFont="1" applyFill="1" applyBorder="1" applyAlignment="1">
      <alignment horizontal="center" vertical="center" wrapText="1"/>
    </xf>
    <xf numFmtId="0" fontId="95" fillId="19" borderId="226" xfId="3" quotePrefix="1" applyFont="1" applyFill="1" applyBorder="1" applyAlignment="1">
      <alignment horizontal="center" vertical="center"/>
    </xf>
    <xf numFmtId="0" fontId="95" fillId="19" borderId="239" xfId="3" applyFont="1" applyFill="1" applyBorder="1" applyAlignment="1">
      <alignment horizontal="center" vertical="center"/>
    </xf>
    <xf numFmtId="0" fontId="95" fillId="19" borderId="222" xfId="3" applyFont="1" applyFill="1" applyBorder="1" applyAlignment="1">
      <alignment horizontal="center" vertical="center"/>
    </xf>
    <xf numFmtId="0" fontId="95" fillId="19" borderId="194" xfId="3" applyFont="1" applyFill="1" applyBorder="1" applyAlignment="1">
      <alignment horizontal="center" vertical="center" wrapText="1"/>
    </xf>
    <xf numFmtId="0" fontId="95" fillId="19" borderId="46" xfId="3" applyFont="1" applyFill="1" applyBorder="1" applyAlignment="1">
      <alignment horizontal="center" vertical="center" wrapText="1"/>
    </xf>
    <xf numFmtId="0" fontId="95" fillId="19" borderId="195" xfId="3" quotePrefix="1" applyFont="1" applyFill="1" applyBorder="1" applyAlignment="1">
      <alignment horizontal="center" vertical="center" wrapText="1"/>
    </xf>
    <xf numFmtId="0" fontId="95" fillId="19" borderId="73" xfId="3" quotePrefix="1" applyFont="1" applyFill="1" applyBorder="1" applyAlignment="1">
      <alignment horizontal="center" vertical="center" wrapText="1"/>
    </xf>
    <xf numFmtId="0" fontId="18" fillId="19" borderId="218" xfId="3" applyFont="1" applyFill="1" applyBorder="1" applyAlignment="1" applyProtection="1">
      <alignment horizontal="left" vertical="center" wrapText="1"/>
      <protection locked="0"/>
    </xf>
    <xf numFmtId="0" fontId="18" fillId="19" borderId="239" xfId="3" applyFont="1" applyFill="1" applyBorder="1" applyAlignment="1" applyProtection="1">
      <alignment horizontal="left" vertical="center" wrapText="1"/>
      <protection locked="0"/>
    </xf>
    <xf numFmtId="0" fontId="18" fillId="19" borderId="219" xfId="3" applyFont="1" applyFill="1" applyBorder="1" applyAlignment="1" applyProtection="1">
      <alignment horizontal="left" vertical="center" wrapText="1"/>
      <protection locked="0"/>
    </xf>
    <xf numFmtId="0" fontId="29" fillId="18" borderId="264" xfId="3" applyFont="1" applyFill="1" applyBorder="1" applyAlignment="1" applyProtection="1">
      <alignment horizontal="left" vertical="center" wrapText="1"/>
      <protection locked="0"/>
    </xf>
    <xf numFmtId="0" fontId="29" fillId="18" borderId="5" xfId="3" applyFont="1" applyFill="1" applyBorder="1" applyAlignment="1" applyProtection="1">
      <alignment horizontal="left" vertical="center" wrapText="1"/>
      <protection locked="0"/>
    </xf>
    <xf numFmtId="0" fontId="95" fillId="19" borderId="199" xfId="3" applyFont="1" applyFill="1" applyBorder="1" applyAlignment="1">
      <alignment horizontal="center" vertical="center" wrapText="1"/>
    </xf>
    <xf numFmtId="0" fontId="95" fillId="19" borderId="189" xfId="3" applyFont="1" applyFill="1" applyBorder="1" applyAlignment="1">
      <alignment horizontal="center" vertical="center" wrapText="1"/>
    </xf>
    <xf numFmtId="0" fontId="95" fillId="19" borderId="30" xfId="3" applyFont="1" applyFill="1" applyBorder="1" applyAlignment="1">
      <alignment horizontal="center" vertical="center" wrapText="1"/>
    </xf>
    <xf numFmtId="0" fontId="95" fillId="19" borderId="259" xfId="3" applyFont="1" applyFill="1" applyBorder="1" applyAlignment="1">
      <alignment horizontal="center" vertical="center" wrapText="1"/>
    </xf>
    <xf numFmtId="0" fontId="95" fillId="19" borderId="257" xfId="3" applyFont="1" applyFill="1" applyBorder="1" applyAlignment="1">
      <alignment horizontal="center" vertical="center" wrapText="1"/>
    </xf>
    <xf numFmtId="0" fontId="95" fillId="19" borderId="262" xfId="3" applyFont="1" applyFill="1" applyBorder="1" applyAlignment="1">
      <alignment horizontal="center" vertical="center" wrapText="1"/>
    </xf>
    <xf numFmtId="0" fontId="29" fillId="18" borderId="13" xfId="3" applyFont="1" applyFill="1" applyBorder="1" applyAlignment="1" applyProtection="1">
      <alignment horizontal="left" vertical="center" wrapText="1"/>
      <protection locked="0"/>
    </xf>
    <xf numFmtId="0" fontId="29" fillId="18" borderId="34" xfId="3" applyFont="1" applyFill="1" applyBorder="1" applyAlignment="1" applyProtection="1">
      <alignment horizontal="left" vertical="center" wrapText="1"/>
      <protection locked="0"/>
    </xf>
    <xf numFmtId="0" fontId="29" fillId="18" borderId="264" xfId="3" applyFont="1" applyFill="1" applyBorder="1" applyAlignment="1" applyProtection="1">
      <alignment horizontal="left" vertical="center"/>
      <protection locked="0"/>
    </xf>
    <xf numFmtId="0" fontId="29" fillId="18" borderId="5" xfId="3" applyFont="1" applyFill="1" applyBorder="1" applyAlignment="1" applyProtection="1">
      <alignment horizontal="left" vertical="center"/>
      <protection locked="0"/>
    </xf>
    <xf numFmtId="0" fontId="18" fillId="19" borderId="264" xfId="3" applyFont="1" applyFill="1" applyBorder="1" applyAlignment="1" applyProtection="1">
      <alignment horizontal="left" vertical="center" wrapText="1"/>
      <protection locked="0"/>
    </xf>
    <xf numFmtId="0" fontId="18" fillId="19" borderId="4" xfId="3" applyFont="1" applyFill="1" applyBorder="1" applyAlignment="1" applyProtection="1">
      <alignment horizontal="left" vertical="center" wrapText="1"/>
      <protection locked="0"/>
    </xf>
    <xf numFmtId="0" fontId="18" fillId="19" borderId="12" xfId="3" applyFont="1" applyFill="1" applyBorder="1" applyAlignment="1" applyProtection="1">
      <alignment horizontal="left" vertical="center" wrapText="1"/>
      <protection locked="0"/>
    </xf>
    <xf numFmtId="0" fontId="18" fillId="19" borderId="199" xfId="3" applyFont="1" applyFill="1" applyBorder="1" applyAlignment="1" applyProtection="1">
      <alignment horizontal="left" vertical="center" wrapText="1"/>
      <protection locked="0"/>
    </xf>
    <xf numFmtId="0" fontId="3" fillId="19" borderId="7" xfId="0" applyFont="1" applyFill="1" applyBorder="1" applyAlignment="1">
      <alignment horizontal="left" vertical="center" wrapText="1"/>
    </xf>
    <xf numFmtId="0" fontId="3" fillId="19" borderId="200" xfId="0" applyFont="1" applyFill="1" applyBorder="1" applyAlignment="1">
      <alignment horizontal="left" vertical="center" wrapText="1"/>
    </xf>
    <xf numFmtId="0" fontId="3" fillId="19" borderId="30" xfId="0" applyFont="1" applyFill="1" applyBorder="1" applyAlignment="1">
      <alignment horizontal="left" vertical="center" wrapText="1"/>
    </xf>
    <xf numFmtId="0" fontId="3" fillId="19" borderId="260" xfId="0" applyFont="1" applyFill="1" applyBorder="1" applyAlignment="1">
      <alignment horizontal="left" vertical="center" wrapText="1"/>
    </xf>
    <xf numFmtId="0" fontId="3" fillId="19" borderId="265" xfId="0" applyFont="1" applyFill="1" applyBorder="1" applyAlignment="1">
      <alignment horizontal="left" vertical="center" wrapText="1"/>
    </xf>
    <xf numFmtId="0" fontId="94" fillId="3" borderId="75" xfId="3" applyFont="1" applyFill="1" applyBorder="1" applyAlignment="1">
      <alignment horizontal="left" vertical="center"/>
    </xf>
    <xf numFmtId="0" fontId="94" fillId="3" borderId="75" xfId="3" applyFont="1" applyFill="1" applyBorder="1" applyAlignment="1" applyProtection="1">
      <alignment horizontal="left" vertical="center"/>
      <protection locked="0"/>
    </xf>
    <xf numFmtId="14" fontId="94" fillId="3" borderId="75" xfId="3" applyNumberFormat="1" applyFont="1" applyFill="1" applyBorder="1" applyAlignment="1" applyProtection="1">
      <alignment horizontal="left" vertical="center"/>
      <protection locked="0"/>
    </xf>
    <xf numFmtId="0" fontId="95" fillId="18" borderId="218" xfId="3" applyFont="1" applyFill="1" applyBorder="1" applyAlignment="1" applyProtection="1">
      <alignment horizontal="center" vertical="center"/>
      <protection locked="0"/>
    </xf>
    <xf numFmtId="0" fontId="95" fillId="18" borderId="222" xfId="3" applyFont="1" applyFill="1" applyBorder="1" applyAlignment="1" applyProtection="1">
      <alignment horizontal="center" vertical="center"/>
      <protection locked="0"/>
    </xf>
    <xf numFmtId="0" fontId="146" fillId="3" borderId="239" xfId="3" applyFont="1" applyFill="1" applyBorder="1" applyAlignment="1" applyProtection="1">
      <alignment horizontal="center" vertical="center"/>
      <protection locked="0"/>
    </xf>
    <xf numFmtId="0" fontId="146" fillId="3" borderId="219" xfId="3" applyFont="1" applyFill="1" applyBorder="1" applyAlignment="1" applyProtection="1">
      <alignment horizontal="center" vertical="center"/>
      <protection locked="0"/>
    </xf>
    <xf numFmtId="0" fontId="95" fillId="18" borderId="13" xfId="3" applyFont="1" applyFill="1" applyBorder="1" applyAlignment="1" applyProtection="1">
      <alignment horizontal="right" vertical="center"/>
      <protection locked="0"/>
    </xf>
    <xf numFmtId="0" fontId="95" fillId="18" borderId="34" xfId="3" applyFont="1" applyFill="1" applyBorder="1" applyAlignment="1" applyProtection="1">
      <alignment horizontal="right" vertical="center"/>
      <protection locked="0"/>
    </xf>
    <xf numFmtId="0" fontId="146" fillId="3" borderId="10" xfId="3" applyFont="1" applyFill="1" applyBorder="1" applyAlignment="1" applyProtection="1">
      <alignment horizontal="center" vertical="center"/>
      <protection locked="0"/>
    </xf>
    <xf numFmtId="0" fontId="146" fillId="3" borderId="11" xfId="3" applyFont="1" applyFill="1" applyBorder="1" applyAlignment="1" applyProtection="1">
      <alignment horizontal="center" vertical="center"/>
      <protection locked="0"/>
    </xf>
    <xf numFmtId="0" fontId="151" fillId="3" borderId="6" xfId="3" applyFont="1" applyFill="1" applyBorder="1" applyAlignment="1">
      <alignment horizontal="center" vertical="center"/>
    </xf>
    <xf numFmtId="0" fontId="151" fillId="3" borderId="216" xfId="3" applyFont="1" applyFill="1" applyBorder="1" applyAlignment="1">
      <alignment horizontal="center" vertical="center"/>
    </xf>
    <xf numFmtId="0" fontId="151" fillId="3" borderId="217" xfId="3" applyFont="1" applyFill="1" applyBorder="1" applyAlignment="1">
      <alignment horizontal="center" vertical="center"/>
    </xf>
    <xf numFmtId="0" fontId="95" fillId="3" borderId="199" xfId="3" applyFont="1" applyFill="1" applyBorder="1" applyAlignment="1">
      <alignment horizontal="center" vertical="center"/>
    </xf>
    <xf numFmtId="0" fontId="95" fillId="3" borderId="7" xfId="3" applyFont="1" applyFill="1" applyBorder="1" applyAlignment="1">
      <alignment horizontal="center" vertical="center"/>
    </xf>
    <xf numFmtId="0" fontId="95" fillId="3" borderId="200" xfId="3" applyFont="1" applyFill="1" applyBorder="1" applyAlignment="1">
      <alignment horizontal="center" vertical="center"/>
    </xf>
    <xf numFmtId="0" fontId="95" fillId="18" borderId="264" xfId="3" applyFont="1" applyFill="1" applyBorder="1" applyAlignment="1" applyProtection="1">
      <alignment horizontal="left" vertical="center"/>
      <protection locked="0"/>
    </xf>
    <xf numFmtId="0" fontId="0" fillId="18" borderId="4" xfId="0" applyFill="1" applyBorder="1" applyAlignment="1">
      <alignment horizontal="left" vertical="center"/>
    </xf>
    <xf numFmtId="0" fontId="0" fillId="18" borderId="5" xfId="0" applyFill="1" applyBorder="1" applyAlignment="1">
      <alignment horizontal="left" vertical="center"/>
    </xf>
    <xf numFmtId="0" fontId="95" fillId="18" borderId="13" xfId="3" applyFont="1" applyFill="1" applyBorder="1" applyAlignment="1" applyProtection="1">
      <alignment horizontal="left" vertical="center"/>
      <protection locked="0"/>
    </xf>
    <xf numFmtId="0" fontId="0" fillId="18" borderId="10" xfId="0" applyFill="1" applyBorder="1" applyAlignment="1">
      <alignment horizontal="left" vertical="center"/>
    </xf>
    <xf numFmtId="0" fontId="0" fillId="18" borderId="34" xfId="0" applyFill="1" applyBorder="1" applyAlignment="1">
      <alignment horizontal="left" vertical="center"/>
    </xf>
    <xf numFmtId="0" fontId="95" fillId="3" borderId="10" xfId="3" applyFont="1" applyFill="1" applyBorder="1" applyAlignment="1" applyProtection="1">
      <alignment horizontal="left" vertical="center"/>
      <protection locked="0"/>
    </xf>
    <xf numFmtId="0" fontId="0" fillId="0" borderId="10" xfId="0" applyBorder="1" applyAlignment="1">
      <alignment horizontal="left" vertical="center"/>
    </xf>
    <xf numFmtId="0" fontId="0" fillId="0" borderId="11" xfId="0" applyBorder="1" applyAlignment="1">
      <alignment horizontal="left" vertical="center"/>
    </xf>
    <xf numFmtId="0" fontId="95" fillId="3" borderId="4" xfId="3" applyFont="1" applyFill="1" applyBorder="1" applyAlignment="1" applyProtection="1">
      <alignment horizontal="left" vertical="center"/>
      <protection locked="0"/>
    </xf>
    <xf numFmtId="0" fontId="0" fillId="0" borderId="0" xfId="0" applyAlignment="1">
      <alignment vertical="center" wrapText="1"/>
    </xf>
    <xf numFmtId="0" fontId="30" fillId="0" borderId="0" xfId="0" applyFont="1" applyAlignment="1">
      <alignment vertical="center" wrapText="1"/>
    </xf>
    <xf numFmtId="0" fontId="30" fillId="0" borderId="0" xfId="0" applyFont="1" applyAlignment="1">
      <alignment wrapText="1"/>
    </xf>
    <xf numFmtId="0" fontId="0" fillId="3" borderId="0" xfId="0" applyFill="1" applyAlignment="1">
      <alignment wrapText="1"/>
    </xf>
    <xf numFmtId="0" fontId="17" fillId="35" borderId="47" xfId="0" applyFont="1" applyFill="1" applyBorder="1" applyAlignment="1">
      <alignment horizontal="center" vertical="center"/>
    </xf>
    <xf numFmtId="0" fontId="17" fillId="35" borderId="46" xfId="0" applyFont="1" applyFill="1" applyBorder="1" applyAlignment="1">
      <alignment horizontal="center" vertical="center"/>
    </xf>
    <xf numFmtId="0" fontId="17" fillId="35" borderId="2" xfId="0" applyFont="1" applyFill="1" applyBorder="1" applyAlignment="1">
      <alignment horizontal="center" vertical="center"/>
    </xf>
    <xf numFmtId="0" fontId="3" fillId="8" borderId="6" xfId="0" applyFont="1" applyFill="1" applyBorder="1" applyAlignment="1">
      <alignment horizontal="left" vertical="center"/>
    </xf>
    <xf numFmtId="0" fontId="0" fillId="8" borderId="229" xfId="0" applyFill="1" applyBorder="1" applyAlignment="1">
      <alignment horizontal="left" vertical="center"/>
    </xf>
    <xf numFmtId="0" fontId="140" fillId="12" borderId="0" xfId="3" applyFont="1" applyFill="1" applyAlignment="1">
      <alignment vertical="center"/>
    </xf>
    <xf numFmtId="0" fontId="163" fillId="27" borderId="3" xfId="3" applyFont="1" applyFill="1" applyBorder="1" applyProtection="1">
      <protection locked="0"/>
    </xf>
    <xf numFmtId="0" fontId="52" fillId="27" borderId="4" xfId="3" applyFont="1" applyFill="1" applyBorder="1" applyProtection="1">
      <protection locked="0"/>
    </xf>
    <xf numFmtId="0" fontId="52" fillId="27" borderId="5" xfId="3" applyFont="1" applyFill="1" applyBorder="1" applyProtection="1">
      <protection locked="0"/>
    </xf>
    <xf numFmtId="0" fontId="140" fillId="12" borderId="142" xfId="3" applyFont="1" applyFill="1" applyBorder="1" applyAlignment="1">
      <alignment horizontal="left" vertical="center"/>
    </xf>
    <xf numFmtId="0" fontId="52" fillId="27" borderId="3" xfId="3" applyFont="1" applyFill="1" applyBorder="1" applyAlignment="1" applyProtection="1">
      <alignment horizontal="left" vertical="center"/>
      <protection locked="0"/>
    </xf>
    <xf numFmtId="0" fontId="52" fillId="27" borderId="4" xfId="3" applyFont="1" applyFill="1" applyBorder="1" applyAlignment="1" applyProtection="1">
      <alignment horizontal="left" vertical="center"/>
      <protection locked="0"/>
    </xf>
    <xf numFmtId="0" fontId="52" fillId="27" borderId="5" xfId="3" applyFont="1" applyFill="1" applyBorder="1" applyAlignment="1" applyProtection="1">
      <alignment horizontal="left" vertical="center"/>
      <protection locked="0"/>
    </xf>
    <xf numFmtId="0" fontId="140" fillId="12" borderId="5" xfId="3" applyFont="1" applyFill="1" applyBorder="1" applyAlignment="1">
      <alignment horizontal="left" vertical="center"/>
    </xf>
    <xf numFmtId="0" fontId="140" fillId="12" borderId="1" xfId="3" applyFont="1" applyFill="1" applyBorder="1" applyAlignment="1">
      <alignment horizontal="left" vertical="center"/>
    </xf>
    <xf numFmtId="0" fontId="140" fillId="12" borderId="4" xfId="3" applyFont="1" applyFill="1" applyBorder="1" applyAlignment="1">
      <alignment horizontal="left" vertical="center"/>
    </xf>
    <xf numFmtId="0" fontId="188" fillId="12" borderId="7" xfId="0" applyFont="1" applyFill="1" applyBorder="1" applyAlignment="1">
      <alignment horizontal="center" vertical="center"/>
    </xf>
    <xf numFmtId="0" fontId="188" fillId="0" borderId="7" xfId="0" applyFont="1" applyBorder="1" applyAlignment="1">
      <alignment horizontal="center" vertical="center"/>
    </xf>
    <xf numFmtId="0" fontId="140" fillId="12" borderId="0" xfId="3" applyFont="1" applyFill="1" applyAlignment="1">
      <alignment horizontal="left" vertical="center"/>
    </xf>
    <xf numFmtId="0" fontId="4" fillId="12" borderId="0" xfId="0" applyFont="1" applyFill="1" applyAlignment="1">
      <alignment horizontal="center" vertical="center"/>
    </xf>
    <xf numFmtId="0" fontId="4" fillId="0" borderId="0" xfId="0" applyFont="1" applyAlignment="1">
      <alignment horizontal="center" vertical="center"/>
    </xf>
    <xf numFmtId="0" fontId="3" fillId="25" borderId="37" xfId="0" applyFont="1" applyFill="1" applyBorder="1" applyAlignment="1">
      <alignment horizontal="left" vertical="center"/>
    </xf>
    <xf numFmtId="0" fontId="3" fillId="25" borderId="35" xfId="0" applyFont="1" applyFill="1" applyBorder="1" applyAlignment="1">
      <alignment horizontal="left" vertical="center"/>
    </xf>
    <xf numFmtId="0" fontId="185" fillId="32" borderId="142" xfId="0" applyFont="1" applyFill="1" applyBorder="1" applyAlignment="1">
      <alignment horizontal="center" vertical="center"/>
    </xf>
    <xf numFmtId="0" fontId="185" fillId="0" borderId="142" xfId="0" applyFont="1" applyBorder="1" applyAlignment="1">
      <alignment horizontal="center" vertical="center"/>
    </xf>
    <xf numFmtId="49" fontId="137" fillId="0" borderId="0" xfId="0" applyNumberFormat="1" applyFont="1" applyAlignment="1">
      <alignment horizontal="center" vertical="center"/>
    </xf>
    <xf numFmtId="0" fontId="4" fillId="18" borderId="142" xfId="0" applyFont="1" applyFill="1" applyBorder="1" applyAlignment="1">
      <alignment horizontal="center"/>
    </xf>
    <xf numFmtId="0" fontId="3" fillId="25" borderId="264" xfId="0" applyFont="1" applyFill="1" applyBorder="1" applyAlignment="1">
      <alignment horizontal="left" vertical="center"/>
    </xf>
    <xf numFmtId="0" fontId="3" fillId="25" borderId="5" xfId="0" applyFont="1" applyFill="1" applyBorder="1" applyAlignment="1">
      <alignment horizontal="left" vertical="center"/>
    </xf>
    <xf numFmtId="0" fontId="12" fillId="3" borderId="4" xfId="3" applyFill="1" applyBorder="1" applyAlignment="1" applyProtection="1">
      <alignment horizontal="left" vertical="center"/>
      <protection locked="0"/>
    </xf>
    <xf numFmtId="0" fontId="185" fillId="33" borderId="0" xfId="0" applyFont="1" applyFill="1" applyAlignment="1">
      <alignment horizontal="center" vertical="center"/>
    </xf>
    <xf numFmtId="49" fontId="3" fillId="25" borderId="264" xfId="0" applyNumberFormat="1" applyFont="1" applyFill="1" applyBorder="1"/>
    <xf numFmtId="49" fontId="3" fillId="25" borderId="5" xfId="0" applyNumberFormat="1" applyFont="1" applyFill="1" applyBorder="1"/>
    <xf numFmtId="49" fontId="3" fillId="25" borderId="13" xfId="0" applyNumberFormat="1" applyFont="1" applyFill="1" applyBorder="1"/>
    <xf numFmtId="49" fontId="3" fillId="25" borderId="34" xfId="0" applyNumberFormat="1" applyFont="1" applyFill="1" applyBorder="1"/>
    <xf numFmtId="0" fontId="140" fillId="12" borderId="138" xfId="3" applyFont="1" applyFill="1" applyBorder="1" applyAlignment="1">
      <alignment horizontal="left" vertical="center"/>
    </xf>
    <xf numFmtId="0" fontId="140" fillId="12" borderId="47" xfId="3" applyFont="1" applyFill="1" applyBorder="1" applyAlignment="1">
      <alignment horizontal="left" vertical="center"/>
    </xf>
    <xf numFmtId="0" fontId="52" fillId="27" borderId="136" xfId="3" applyFont="1" applyFill="1" applyBorder="1" applyAlignment="1" applyProtection="1">
      <alignment horizontal="left" vertical="center"/>
      <protection locked="0"/>
    </xf>
    <xf numFmtId="0" fontId="52" fillId="27" borderId="137" xfId="3" applyFont="1" applyFill="1" applyBorder="1" applyAlignment="1" applyProtection="1">
      <alignment horizontal="left" vertical="center"/>
      <protection locked="0"/>
    </xf>
    <xf numFmtId="0" fontId="52" fillId="27" borderId="138" xfId="3" applyFont="1" applyFill="1" applyBorder="1" applyAlignment="1" applyProtection="1">
      <alignment horizontal="left" vertical="center"/>
      <protection locked="0"/>
    </xf>
    <xf numFmtId="0" fontId="140" fillId="12" borderId="143" xfId="3" applyFont="1" applyFill="1" applyBorder="1" applyAlignment="1">
      <alignment horizontal="left" vertical="center"/>
    </xf>
    <xf numFmtId="0" fontId="140" fillId="12" borderId="46" xfId="3" applyFont="1" applyFill="1" applyBorder="1" applyAlignment="1">
      <alignment horizontal="left" vertical="center"/>
    </xf>
    <xf numFmtId="0" fontId="12" fillId="3" borderId="136" xfId="3" applyFill="1" applyBorder="1" applyAlignment="1" applyProtection="1">
      <alignment horizontal="left" vertical="center"/>
      <protection locked="0"/>
    </xf>
    <xf numFmtId="0" fontId="12" fillId="3" borderId="137" xfId="3" applyFill="1" applyBorder="1" applyAlignment="1" applyProtection="1">
      <alignment horizontal="left" vertical="center"/>
      <protection locked="0"/>
    </xf>
    <xf numFmtId="0" fontId="3" fillId="8" borderId="218" xfId="0" applyFont="1" applyFill="1" applyBorder="1" applyAlignment="1">
      <alignment horizontal="left" vertical="center"/>
    </xf>
    <xf numFmtId="0" fontId="0" fillId="8" borderId="222" xfId="0" applyFill="1" applyBorder="1" applyAlignment="1">
      <alignment horizontal="left" vertical="center"/>
    </xf>
    <xf numFmtId="0" fontId="185" fillId="12" borderId="142" xfId="0" applyFont="1" applyFill="1" applyBorder="1" applyAlignment="1">
      <alignment horizontal="center" vertical="center"/>
    </xf>
    <xf numFmtId="0" fontId="0" fillId="0" borderId="7" xfId="0" applyBorder="1"/>
    <xf numFmtId="0" fontId="3" fillId="25" borderId="269" xfId="0" applyFont="1" applyFill="1" applyBorder="1" applyAlignment="1">
      <alignment horizontal="left" vertical="center"/>
    </xf>
    <xf numFmtId="0" fontId="3" fillId="25" borderId="1" xfId="0" applyFont="1" applyFill="1" applyBorder="1" applyAlignment="1">
      <alignment horizontal="left" vertical="center"/>
    </xf>
    <xf numFmtId="0" fontId="140" fillId="12" borderId="142" xfId="3" applyFont="1" applyFill="1" applyBorder="1" applyAlignment="1">
      <alignment horizontal="right" vertical="center"/>
    </xf>
    <xf numFmtId="0" fontId="52" fillId="27" borderId="10" xfId="3" applyFont="1" applyFill="1" applyBorder="1" applyAlignment="1" applyProtection="1">
      <alignment horizontal="left" vertical="center"/>
      <protection locked="0"/>
    </xf>
    <xf numFmtId="0" fontId="52" fillId="27" borderId="34" xfId="3" applyFont="1" applyFill="1" applyBorder="1" applyAlignment="1" applyProtection="1">
      <alignment horizontal="left" vertical="center"/>
      <protection locked="0"/>
    </xf>
    <xf numFmtId="0" fontId="140" fillId="12" borderId="140" xfId="3" applyFont="1" applyFill="1" applyBorder="1" applyAlignment="1">
      <alignment vertical="center"/>
    </xf>
    <xf numFmtId="0" fontId="163" fillId="27" borderId="4" xfId="3" applyFont="1" applyFill="1" applyBorder="1" applyProtection="1">
      <protection locked="0"/>
    </xf>
    <xf numFmtId="0" fontId="140" fillId="12" borderId="0" xfId="3" applyFont="1" applyFill="1" applyAlignment="1">
      <alignment horizontal="right" vertical="center"/>
    </xf>
    <xf numFmtId="0" fontId="52" fillId="16" borderId="0" xfId="3" applyFont="1" applyFill="1" applyAlignment="1">
      <alignment horizontal="left" indent="1"/>
    </xf>
    <xf numFmtId="0" fontId="47" fillId="3" borderId="142" xfId="3" applyFont="1" applyFill="1" applyBorder="1" applyAlignment="1">
      <alignment horizontal="left"/>
    </xf>
    <xf numFmtId="0" fontId="47" fillId="3" borderId="4" xfId="3" applyFont="1" applyFill="1" applyBorder="1" applyAlignment="1">
      <alignment horizontal="center"/>
    </xf>
    <xf numFmtId="0" fontId="47" fillId="25" borderId="3" xfId="3" applyFont="1" applyFill="1" applyBorder="1" applyAlignment="1">
      <alignment horizontal="center"/>
    </xf>
    <xf numFmtId="0" fontId="47" fillId="25" borderId="5" xfId="3" applyFont="1" applyFill="1" applyBorder="1" applyAlignment="1">
      <alignment horizontal="center"/>
    </xf>
    <xf numFmtId="0" fontId="63" fillId="3" borderId="10" xfId="3" applyFont="1" applyFill="1" applyBorder="1" applyAlignment="1" applyProtection="1">
      <alignment horizontal="left" vertical="center"/>
      <protection locked="0"/>
    </xf>
    <xf numFmtId="0" fontId="64" fillId="0" borderId="10" xfId="0" applyFont="1" applyBorder="1" applyAlignment="1">
      <alignment horizontal="left" vertical="center"/>
    </xf>
    <xf numFmtId="0" fontId="165" fillId="12" borderId="7" xfId="3" applyFont="1" applyFill="1" applyBorder="1" applyAlignment="1">
      <alignment horizontal="right" vertical="center"/>
    </xf>
    <xf numFmtId="0" fontId="137" fillId="12" borderId="7" xfId="0" applyFont="1" applyFill="1" applyBorder="1" applyAlignment="1">
      <alignment horizontal="right" vertical="center"/>
    </xf>
    <xf numFmtId="0" fontId="137" fillId="12" borderId="0" xfId="0" applyFont="1" applyFill="1" applyAlignment="1">
      <alignment horizontal="right" vertical="center"/>
    </xf>
    <xf numFmtId="0" fontId="165" fillId="12" borderId="260" xfId="3" applyFont="1" applyFill="1" applyBorder="1" applyAlignment="1">
      <alignment horizontal="right" vertical="center"/>
    </xf>
    <xf numFmtId="0" fontId="137" fillId="12" borderId="260" xfId="0" applyFont="1" applyFill="1" applyBorder="1" applyAlignment="1">
      <alignment horizontal="right" vertical="center"/>
    </xf>
    <xf numFmtId="0" fontId="63" fillId="3" borderId="4" xfId="3" applyFont="1" applyFill="1" applyBorder="1" applyAlignment="1" applyProtection="1">
      <alignment horizontal="left" vertical="center"/>
      <protection locked="0"/>
    </xf>
    <xf numFmtId="0" fontId="64" fillId="0" borderId="4" xfId="0" applyFont="1" applyBorder="1" applyAlignment="1">
      <alignment horizontal="left" vertical="center"/>
    </xf>
    <xf numFmtId="0" fontId="140" fillId="12" borderId="0" xfId="3" applyFont="1" applyFill="1" applyAlignment="1">
      <alignment horizontal="center" vertical="center"/>
    </xf>
    <xf numFmtId="0" fontId="137" fillId="12" borderId="0" xfId="0" applyFont="1" applyFill="1" applyAlignment="1">
      <alignment horizontal="center" vertical="center"/>
    </xf>
    <xf numFmtId="0" fontId="137" fillId="12" borderId="142" xfId="0" applyFont="1" applyFill="1" applyBorder="1" applyAlignment="1">
      <alignment horizontal="center" vertical="center"/>
    </xf>
    <xf numFmtId="0" fontId="63" fillId="27" borderId="239" xfId="3" applyFont="1" applyFill="1" applyBorder="1" applyAlignment="1" applyProtection="1">
      <alignment horizontal="left" vertical="center"/>
      <protection locked="0"/>
    </xf>
    <xf numFmtId="0" fontId="64" fillId="27" borderId="239" xfId="0" applyFont="1" applyFill="1" applyBorder="1" applyAlignment="1">
      <alignment horizontal="left" vertical="center"/>
    </xf>
    <xf numFmtId="0" fontId="63" fillId="27" borderId="4" xfId="3" applyFont="1" applyFill="1" applyBorder="1" applyAlignment="1" applyProtection="1">
      <alignment horizontal="left" vertical="center"/>
      <protection locked="0"/>
    </xf>
    <xf numFmtId="0" fontId="64" fillId="27" borderId="4" xfId="0" applyFont="1" applyFill="1" applyBorder="1" applyAlignment="1">
      <alignment horizontal="left" vertical="center"/>
    </xf>
    <xf numFmtId="0" fontId="52" fillId="27" borderId="258" xfId="3" applyFont="1" applyFill="1" applyBorder="1" applyAlignment="1" applyProtection="1">
      <alignment horizontal="left" vertical="center"/>
      <protection locked="0"/>
    </xf>
    <xf numFmtId="0" fontId="52" fillId="27" borderId="260" xfId="3" applyFont="1" applyFill="1" applyBorder="1" applyAlignment="1" applyProtection="1">
      <alignment horizontal="left" vertical="center"/>
      <protection locked="0"/>
    </xf>
    <xf numFmtId="0" fontId="52" fillId="27" borderId="259" xfId="3" applyFont="1" applyFill="1" applyBorder="1" applyAlignment="1" applyProtection="1">
      <alignment horizontal="left" vertical="center"/>
      <protection locked="0"/>
    </xf>
    <xf numFmtId="0" fontId="47" fillId="19" borderId="264" xfId="3" applyFont="1" applyFill="1" applyBorder="1" applyAlignment="1">
      <alignment horizontal="right" vertical="center"/>
    </xf>
    <xf numFmtId="0" fontId="0" fillId="19" borderId="5" xfId="0" applyFill="1" applyBorder="1" applyAlignment="1">
      <alignment horizontal="right" vertical="center"/>
    </xf>
    <xf numFmtId="0" fontId="47" fillId="19" borderId="13" xfId="3" applyFont="1" applyFill="1" applyBorder="1" applyAlignment="1">
      <alignment horizontal="right" vertical="center"/>
    </xf>
    <xf numFmtId="0" fontId="0" fillId="19" borderId="34" xfId="0" applyFill="1" applyBorder="1" applyAlignment="1">
      <alignment horizontal="right" vertical="center"/>
    </xf>
    <xf numFmtId="0" fontId="141" fillId="18" borderId="80" xfId="3" applyFont="1" applyFill="1" applyBorder="1" applyAlignment="1">
      <alignment horizontal="center" vertical="center"/>
    </xf>
    <xf numFmtId="0" fontId="0" fillId="18" borderId="81" xfId="0" applyFill="1" applyBorder="1" applyAlignment="1">
      <alignment horizontal="center"/>
    </xf>
    <xf numFmtId="0" fontId="141" fillId="18" borderId="82" xfId="3" applyFont="1" applyFill="1" applyBorder="1" applyAlignment="1">
      <alignment horizontal="center" vertical="center"/>
    </xf>
    <xf numFmtId="0" fontId="0" fillId="18" borderId="82" xfId="0" applyFill="1" applyBorder="1" applyAlignment="1">
      <alignment horizontal="center"/>
    </xf>
    <xf numFmtId="0" fontId="141" fillId="18" borderId="6" xfId="3" applyFont="1" applyFill="1" applyBorder="1" applyAlignment="1">
      <alignment horizontal="center" vertical="center"/>
    </xf>
    <xf numFmtId="0" fontId="0" fillId="18" borderId="217" xfId="0" applyFill="1" applyBorder="1"/>
    <xf numFmtId="0" fontId="47" fillId="19" borderId="134" xfId="3" applyFont="1" applyFill="1" applyBorder="1" applyAlignment="1">
      <alignment horizontal="right" vertical="center"/>
    </xf>
    <xf numFmtId="0" fontId="0" fillId="19" borderId="135" xfId="0" applyFill="1" applyBorder="1" applyAlignment="1">
      <alignment horizontal="right" vertical="center"/>
    </xf>
    <xf numFmtId="0" fontId="12" fillId="7" borderId="84" xfId="3" applyFill="1" applyBorder="1"/>
    <xf numFmtId="0" fontId="0" fillId="0" borderId="85" xfId="0" applyBorder="1"/>
    <xf numFmtId="0" fontId="0" fillId="0" borderId="87" xfId="0" applyBorder="1"/>
    <xf numFmtId="0" fontId="0" fillId="0" borderId="88" xfId="0" applyBorder="1"/>
    <xf numFmtId="0" fontId="22" fillId="27" borderId="85" xfId="3" applyFont="1" applyFill="1" applyBorder="1" applyAlignment="1">
      <alignment horizontal="left" vertical="center"/>
    </xf>
    <xf numFmtId="0" fontId="3" fillId="27" borderId="85" xfId="0" applyFont="1" applyFill="1" applyBorder="1" applyAlignment="1">
      <alignment horizontal="left" vertical="center"/>
    </xf>
    <xf numFmtId="0" fontId="3" fillId="27" borderId="91" xfId="0" applyFont="1" applyFill="1" applyBorder="1" applyAlignment="1">
      <alignment horizontal="left" vertical="center"/>
    </xf>
    <xf numFmtId="0" fontId="22" fillId="18" borderId="1" xfId="3" applyFont="1" applyFill="1" applyBorder="1" applyAlignment="1">
      <alignment horizontal="center" vertical="center" wrapText="1"/>
    </xf>
    <xf numFmtId="0" fontId="47" fillId="27" borderId="3" xfId="3" applyFont="1" applyFill="1" applyBorder="1" applyAlignment="1" applyProtection="1">
      <alignment horizontal="left"/>
      <protection locked="0"/>
    </xf>
    <xf numFmtId="0" fontId="47" fillId="27" borderId="4" xfId="3" applyFont="1" applyFill="1" applyBorder="1" applyAlignment="1" applyProtection="1">
      <alignment horizontal="left"/>
      <protection locked="0"/>
    </xf>
    <xf numFmtId="0" fontId="47" fillId="27" borderId="5" xfId="3" applyFont="1" applyFill="1" applyBorder="1" applyAlignment="1" applyProtection="1">
      <alignment horizontal="left"/>
      <protection locked="0"/>
    </xf>
    <xf numFmtId="0" fontId="63" fillId="27" borderId="93" xfId="3" applyFont="1" applyFill="1" applyBorder="1" applyAlignment="1">
      <alignment vertical="center" wrapText="1"/>
    </xf>
    <xf numFmtId="0" fontId="64" fillId="27" borderId="94" xfId="0" applyFont="1" applyFill="1" applyBorder="1" applyAlignment="1">
      <alignment vertical="center" wrapText="1"/>
    </xf>
    <xf numFmtId="0" fontId="64" fillId="27" borderId="95" xfId="0" applyFont="1" applyFill="1" applyBorder="1" applyAlignment="1">
      <alignment vertical="center" wrapText="1"/>
    </xf>
    <xf numFmtId="0" fontId="63" fillId="27" borderId="96" xfId="3" applyFont="1" applyFill="1" applyBorder="1" applyAlignment="1">
      <alignment vertical="center" wrapText="1"/>
    </xf>
    <xf numFmtId="0" fontId="64" fillId="27" borderId="97" xfId="0" applyFont="1" applyFill="1" applyBorder="1" applyAlignment="1">
      <alignment vertical="center" wrapText="1"/>
    </xf>
    <xf numFmtId="0" fontId="64" fillId="27" borderId="98" xfId="0" applyFont="1" applyFill="1" applyBorder="1" applyAlignment="1">
      <alignment vertical="center" wrapText="1"/>
    </xf>
    <xf numFmtId="0" fontId="143" fillId="12" borderId="92" xfId="3" applyFont="1" applyFill="1" applyBorder="1" applyAlignment="1">
      <alignment horizontal="right" vertical="center"/>
    </xf>
    <xf numFmtId="0" fontId="144" fillId="12" borderId="85" xfId="0" applyFont="1" applyFill="1" applyBorder="1" applyAlignment="1">
      <alignment horizontal="right" vertical="center"/>
    </xf>
    <xf numFmtId="0" fontId="143" fillId="12" borderId="141" xfId="3" applyFont="1" applyFill="1" applyBorder="1" applyAlignment="1">
      <alignment horizontal="right" vertical="center"/>
    </xf>
    <xf numFmtId="0" fontId="144" fillId="12" borderId="142" xfId="0" applyFont="1" applyFill="1" applyBorder="1" applyAlignment="1">
      <alignment horizontal="right" vertical="center"/>
    </xf>
    <xf numFmtId="0" fontId="165" fillId="12" borderId="3" xfId="3" applyFont="1" applyFill="1" applyBorder="1" applyAlignment="1">
      <alignment horizontal="left" vertical="center"/>
    </xf>
    <xf numFmtId="0" fontId="4" fillId="12" borderId="4" xfId="0" applyFont="1" applyFill="1" applyBorder="1" applyAlignment="1">
      <alignment horizontal="left" vertical="center"/>
    </xf>
    <xf numFmtId="0" fontId="4" fillId="12" borderId="5" xfId="0" applyFont="1" applyFill="1" applyBorder="1" applyAlignment="1">
      <alignment horizontal="left" vertical="center"/>
    </xf>
    <xf numFmtId="0" fontId="22" fillId="3" borderId="3" xfId="3" applyFont="1" applyFill="1" applyBorder="1" applyAlignment="1">
      <alignment horizontal="left" vertical="center"/>
    </xf>
    <xf numFmtId="0" fontId="47" fillId="3" borderId="0" xfId="3" applyFont="1" applyFill="1" applyAlignment="1">
      <alignment horizontal="center" vertical="center"/>
    </xf>
    <xf numFmtId="0" fontId="12" fillId="16" borderId="0" xfId="3" applyFill="1" applyAlignment="1" applyProtection="1">
      <alignment horizontal="center"/>
      <protection locked="0"/>
    </xf>
    <xf numFmtId="0" fontId="22" fillId="30" borderId="4" xfId="3" applyFont="1" applyFill="1" applyBorder="1" applyAlignment="1">
      <alignment vertical="center"/>
    </xf>
    <xf numFmtId="0" fontId="95" fillId="0" borderId="4" xfId="0" applyFont="1" applyBorder="1" applyAlignment="1">
      <alignment vertical="center"/>
    </xf>
    <xf numFmtId="0" fontId="95" fillId="0" borderId="5" xfId="0" applyFont="1" applyBorder="1" applyAlignment="1">
      <alignment vertical="center"/>
    </xf>
    <xf numFmtId="14" fontId="63" fillId="27" borderId="99" xfId="3" applyNumberFormat="1" applyFont="1" applyFill="1" applyBorder="1" applyAlignment="1">
      <alignment horizontal="left" vertical="center" wrapText="1"/>
    </xf>
    <xf numFmtId="14" fontId="64" fillId="27" borderId="100" xfId="0" applyNumberFormat="1" applyFont="1" applyFill="1" applyBorder="1" applyAlignment="1">
      <alignment horizontal="left" vertical="center" wrapText="1"/>
    </xf>
    <xf numFmtId="14" fontId="64" fillId="27" borderId="101" xfId="0" applyNumberFormat="1" applyFont="1" applyFill="1" applyBorder="1" applyAlignment="1">
      <alignment horizontal="left" vertical="center" wrapText="1"/>
    </xf>
    <xf numFmtId="0" fontId="145" fillId="24" borderId="136" xfId="3" applyFont="1" applyFill="1" applyBorder="1" applyAlignment="1" applyProtection="1">
      <alignment horizontal="left" vertical="center" wrapText="1"/>
      <protection locked="0"/>
    </xf>
    <xf numFmtId="0" fontId="145" fillId="24" borderId="137" xfId="3" applyFont="1" applyFill="1" applyBorder="1" applyAlignment="1" applyProtection="1">
      <alignment horizontal="left" vertical="center" wrapText="1"/>
      <protection locked="0"/>
    </xf>
    <xf numFmtId="0" fontId="145" fillId="24" borderId="138" xfId="3" applyFont="1" applyFill="1" applyBorder="1" applyAlignment="1" applyProtection="1">
      <alignment horizontal="left" vertical="center" wrapText="1"/>
      <protection locked="0"/>
    </xf>
    <xf numFmtId="0" fontId="145" fillId="24" borderId="141" xfId="3" applyFont="1" applyFill="1" applyBorder="1" applyAlignment="1" applyProtection="1">
      <alignment horizontal="left" vertical="center" wrapText="1"/>
      <protection locked="0"/>
    </xf>
    <xf numFmtId="0" fontId="145" fillId="24" borderId="142" xfId="3" applyFont="1" applyFill="1" applyBorder="1" applyAlignment="1" applyProtection="1">
      <alignment horizontal="left" vertical="center" wrapText="1"/>
      <protection locked="0"/>
    </xf>
    <xf numFmtId="0" fontId="145" fillId="24" borderId="143" xfId="3" applyFont="1" applyFill="1" applyBorder="1" applyAlignment="1" applyProtection="1">
      <alignment horizontal="left" vertical="center" wrapText="1"/>
      <protection locked="0"/>
    </xf>
    <xf numFmtId="0" fontId="12" fillId="3" borderId="0" xfId="3" applyFill="1" applyAlignment="1">
      <alignment horizontal="center" vertical="center"/>
    </xf>
    <xf numFmtId="0" fontId="47" fillId="18" borderId="136" xfId="3" applyFont="1" applyFill="1" applyBorder="1" applyAlignment="1" applyProtection="1">
      <alignment horizontal="left" vertical="center" wrapText="1"/>
      <protection locked="0"/>
    </xf>
    <xf numFmtId="0" fontId="0" fillId="18" borderId="137" xfId="0" applyFill="1" applyBorder="1" applyAlignment="1">
      <alignment horizontal="left" vertical="center"/>
    </xf>
    <xf numFmtId="0" fontId="0" fillId="18" borderId="138" xfId="0" applyFill="1" applyBorder="1" applyAlignment="1">
      <alignment horizontal="left" vertical="center"/>
    </xf>
    <xf numFmtId="0" fontId="0" fillId="18" borderId="141" xfId="0" applyFill="1" applyBorder="1" applyAlignment="1">
      <alignment horizontal="left" vertical="center"/>
    </xf>
    <xf numFmtId="0" fontId="47" fillId="3" borderId="136" xfId="3" applyFont="1" applyFill="1" applyBorder="1" applyAlignment="1" applyProtection="1">
      <alignment horizontal="left" vertical="center"/>
      <protection locked="0"/>
    </xf>
    <xf numFmtId="0" fontId="0" fillId="0" borderId="141" xfId="0" applyBorder="1" applyAlignment="1">
      <alignment horizontal="left" vertical="center"/>
    </xf>
    <xf numFmtId="0" fontId="52" fillId="3" borderId="0" xfId="3" applyFont="1" applyFill="1" applyAlignment="1">
      <alignment vertical="center" wrapText="1"/>
    </xf>
    <xf numFmtId="0" fontId="0" fillId="3" borderId="0" xfId="0" applyFill="1" applyAlignment="1">
      <alignment vertical="center" wrapText="1"/>
    </xf>
    <xf numFmtId="0" fontId="108" fillId="7" borderId="0" xfId="3" applyFont="1" applyFill="1" applyAlignment="1">
      <alignment horizontal="center"/>
    </xf>
    <xf numFmtId="0" fontId="108" fillId="7" borderId="88" xfId="3" applyFont="1" applyFill="1" applyBorder="1" applyAlignment="1">
      <alignment horizontal="center"/>
    </xf>
    <xf numFmtId="0" fontId="108" fillId="19" borderId="110" xfId="3" applyFont="1" applyFill="1" applyBorder="1" applyAlignment="1">
      <alignment horizontal="center" vertical="center"/>
    </xf>
    <xf numFmtId="0" fontId="36" fillId="19" borderId="216" xfId="0" applyFont="1" applyFill="1" applyBorder="1" applyAlignment="1">
      <alignment horizontal="center" vertical="center"/>
    </xf>
    <xf numFmtId="0" fontId="36" fillId="19" borderId="111" xfId="0" applyFont="1" applyFill="1" applyBorder="1" applyAlignment="1">
      <alignment horizontal="center" vertical="center"/>
    </xf>
    <xf numFmtId="14" fontId="29" fillId="27" borderId="141" xfId="3" applyNumberFormat="1" applyFont="1" applyFill="1" applyBorder="1" applyAlignment="1">
      <alignment horizontal="center"/>
    </xf>
    <xf numFmtId="14" fontId="3" fillId="27" borderId="142" xfId="0" applyNumberFormat="1" applyFont="1" applyFill="1" applyBorder="1" applyAlignment="1">
      <alignment horizontal="center"/>
    </xf>
    <xf numFmtId="14" fontId="3" fillId="27" borderId="106" xfId="0" applyNumberFormat="1" applyFont="1" applyFill="1" applyBorder="1" applyAlignment="1">
      <alignment horizontal="center"/>
    </xf>
    <xf numFmtId="0" fontId="94" fillId="3" borderId="136" xfId="3" applyFont="1" applyFill="1" applyBorder="1" applyAlignment="1">
      <alignment horizontal="center" vertical="center"/>
    </xf>
    <xf numFmtId="0" fontId="1" fillId="3" borderId="137" xfId="0" applyFont="1" applyFill="1" applyBorder="1" applyAlignment="1">
      <alignment horizontal="center" vertical="center"/>
    </xf>
    <xf numFmtId="0" fontId="1" fillId="3" borderId="141" xfId="0" applyFont="1" applyFill="1" applyBorder="1" applyAlignment="1">
      <alignment horizontal="center" vertical="center"/>
    </xf>
    <xf numFmtId="0" fontId="1" fillId="3" borderId="142" xfId="0" applyFont="1" applyFill="1" applyBorder="1" applyAlignment="1">
      <alignment horizontal="center" vertical="center"/>
    </xf>
    <xf numFmtId="0" fontId="1" fillId="3" borderId="143" xfId="0" applyFont="1" applyFill="1" applyBorder="1" applyAlignment="1">
      <alignment horizontal="center" vertical="center"/>
    </xf>
    <xf numFmtId="0" fontId="29" fillId="3" borderId="7" xfId="3" applyFont="1" applyFill="1" applyBorder="1" applyAlignment="1" applyProtection="1">
      <alignment horizontal="center"/>
      <protection locked="0"/>
    </xf>
    <xf numFmtId="0" fontId="29" fillId="3" borderId="189" xfId="3" applyFont="1" applyFill="1" applyBorder="1" applyAlignment="1" applyProtection="1">
      <alignment horizontal="center"/>
      <protection locked="0"/>
    </xf>
    <xf numFmtId="0" fontId="29" fillId="3" borderId="260" xfId="3" applyFont="1" applyFill="1" applyBorder="1" applyAlignment="1" applyProtection="1">
      <alignment horizontal="center"/>
      <protection locked="0"/>
    </xf>
    <xf numFmtId="0" fontId="29" fillId="3" borderId="259" xfId="3" applyFont="1" applyFill="1" applyBorder="1" applyAlignment="1" applyProtection="1">
      <alignment horizontal="center"/>
      <protection locked="0"/>
    </xf>
    <xf numFmtId="0" fontId="29" fillId="3" borderId="258" xfId="3" applyFont="1" applyFill="1" applyBorder="1" applyAlignment="1" applyProtection="1">
      <alignment horizontal="center"/>
      <protection locked="0"/>
    </xf>
    <xf numFmtId="0" fontId="29" fillId="3" borderId="265" xfId="3" applyFont="1" applyFill="1" applyBorder="1" applyAlignment="1" applyProtection="1">
      <alignment horizontal="center"/>
      <protection locked="0"/>
    </xf>
    <xf numFmtId="0" fontId="29" fillId="3" borderId="271" xfId="3" applyFont="1" applyFill="1" applyBorder="1" applyAlignment="1" applyProtection="1">
      <alignment horizontal="center"/>
      <protection locked="0"/>
    </xf>
    <xf numFmtId="0" fontId="95" fillId="18" borderId="145" xfId="3" applyFont="1" applyFill="1" applyBorder="1" applyAlignment="1">
      <alignment horizontal="center"/>
    </xf>
    <xf numFmtId="0" fontId="95" fillId="18" borderId="142" xfId="3" applyFont="1" applyFill="1" applyBorder="1" applyAlignment="1">
      <alignment horizontal="center"/>
    </xf>
    <xf numFmtId="0" fontId="95" fillId="18" borderId="143" xfId="3" applyFont="1" applyFill="1" applyBorder="1" applyAlignment="1">
      <alignment horizontal="center"/>
    </xf>
    <xf numFmtId="0" fontId="94" fillId="3" borderId="113" xfId="3" applyFont="1" applyFill="1" applyBorder="1" applyAlignment="1" applyProtection="1">
      <alignment horizontal="center"/>
      <protection locked="0"/>
    </xf>
    <xf numFmtId="0" fontId="94" fillId="3" borderId="5" xfId="3" applyFont="1" applyFill="1" applyBorder="1" applyAlignment="1" applyProtection="1">
      <alignment horizontal="center"/>
      <protection locked="0"/>
    </xf>
    <xf numFmtId="0" fontId="94" fillId="3" borderId="3" xfId="3" applyFont="1" applyFill="1" applyBorder="1" applyAlignment="1" applyProtection="1">
      <alignment horizontal="center"/>
      <protection locked="0"/>
    </xf>
    <xf numFmtId="0" fontId="94" fillId="3" borderId="12" xfId="3" applyFont="1" applyFill="1" applyBorder="1" applyAlignment="1" applyProtection="1">
      <alignment horizontal="center"/>
      <protection locked="0"/>
    </xf>
    <xf numFmtId="0" fontId="95" fillId="18" borderId="60" xfId="3" applyFont="1" applyFill="1" applyBorder="1" applyAlignment="1">
      <alignment horizontal="center"/>
    </xf>
    <xf numFmtId="0" fontId="95" fillId="18" borderId="0" xfId="3" applyFont="1" applyFill="1" applyAlignment="1">
      <alignment horizontal="center"/>
    </xf>
    <xf numFmtId="0" fontId="95" fillId="18" borderId="140" xfId="3" applyFont="1" applyFill="1" applyBorder="1" applyAlignment="1">
      <alignment horizontal="center"/>
    </xf>
    <xf numFmtId="0" fontId="94" fillId="3" borderId="115" xfId="3" applyFont="1" applyFill="1" applyBorder="1" applyAlignment="1" applyProtection="1">
      <alignment horizontal="center"/>
      <protection locked="0"/>
    </xf>
    <xf numFmtId="0" fontId="94" fillId="3" borderId="10" xfId="3" applyFont="1" applyFill="1" applyBorder="1" applyAlignment="1" applyProtection="1">
      <alignment horizontal="center"/>
      <protection locked="0"/>
    </xf>
    <xf numFmtId="0" fontId="94" fillId="3" borderId="34" xfId="3" applyFont="1" applyFill="1" applyBorder="1" applyAlignment="1" applyProtection="1">
      <alignment horizontal="center"/>
      <protection locked="0"/>
    </xf>
    <xf numFmtId="0" fontId="94" fillId="3" borderId="36" xfId="3" applyFont="1" applyFill="1" applyBorder="1" applyAlignment="1" applyProtection="1">
      <alignment horizontal="center"/>
      <protection locked="0"/>
    </xf>
    <xf numFmtId="0" fontId="94" fillId="3" borderId="11" xfId="3" applyFont="1" applyFill="1" applyBorder="1" applyAlignment="1" applyProtection="1">
      <alignment horizontal="center"/>
      <protection locked="0"/>
    </xf>
    <xf numFmtId="0" fontId="95" fillId="18" borderId="30" xfId="3" applyFont="1" applyFill="1" applyBorder="1" applyAlignment="1">
      <alignment horizontal="center"/>
    </xf>
    <xf numFmtId="0" fontId="95" fillId="18" borderId="260" xfId="3" applyFont="1" applyFill="1" applyBorder="1" applyAlignment="1">
      <alignment horizontal="center"/>
    </xf>
    <xf numFmtId="0" fontId="95" fillId="18" borderId="259" xfId="3" applyFont="1" applyFill="1" applyBorder="1" applyAlignment="1">
      <alignment horizontal="center"/>
    </xf>
    <xf numFmtId="0" fontId="29" fillId="3" borderId="139" xfId="3" applyFont="1" applyFill="1" applyBorder="1" applyAlignment="1" applyProtection="1">
      <alignment horizontal="center"/>
      <protection locked="0"/>
    </xf>
    <xf numFmtId="0" fontId="29" fillId="3" borderId="0" xfId="3" applyFont="1" applyFill="1" applyAlignment="1" applyProtection="1">
      <alignment horizontal="center"/>
      <protection locked="0"/>
    </xf>
    <xf numFmtId="0" fontId="29" fillId="3" borderId="114" xfId="3" applyFont="1" applyFill="1" applyBorder="1" applyAlignment="1" applyProtection="1">
      <alignment horizontal="center"/>
      <protection locked="0"/>
    </xf>
    <xf numFmtId="0" fontId="29" fillId="3" borderId="141" xfId="3" applyFont="1" applyFill="1" applyBorder="1" applyAlignment="1" applyProtection="1">
      <alignment horizontal="center"/>
      <protection locked="0"/>
    </xf>
    <xf numFmtId="0" fontId="29" fillId="3" borderId="106" xfId="3" applyFont="1" applyFill="1" applyBorder="1" applyAlignment="1" applyProtection="1">
      <alignment horizontal="center"/>
      <protection locked="0"/>
    </xf>
    <xf numFmtId="0" fontId="95" fillId="18" borderId="31" xfId="3" applyFont="1" applyFill="1" applyBorder="1" applyAlignment="1">
      <alignment horizontal="center"/>
    </xf>
    <xf numFmtId="0" fontId="95" fillId="18" borderId="137" xfId="3" applyFont="1" applyFill="1" applyBorder="1" applyAlignment="1">
      <alignment horizontal="center"/>
    </xf>
    <xf numFmtId="0" fontId="95" fillId="18" borderId="138" xfId="3" applyFont="1" applyFill="1" applyBorder="1" applyAlignment="1">
      <alignment horizontal="center"/>
    </xf>
    <xf numFmtId="0" fontId="94" fillId="3" borderId="136" xfId="3" applyFont="1" applyFill="1" applyBorder="1" applyAlignment="1" applyProtection="1">
      <alignment horizontal="center"/>
      <protection locked="0"/>
    </xf>
    <xf numFmtId="0" fontId="94" fillId="3" borderId="137" xfId="3" applyFont="1" applyFill="1" applyBorder="1" applyAlignment="1" applyProtection="1">
      <alignment horizontal="center"/>
      <protection locked="0"/>
    </xf>
    <xf numFmtId="0" fontId="94" fillId="3" borderId="108" xfId="3" applyFont="1" applyFill="1" applyBorder="1" applyAlignment="1" applyProtection="1">
      <alignment horizontal="center"/>
      <protection locked="0"/>
    </xf>
    <xf numFmtId="0" fontId="94" fillId="3" borderId="141" xfId="3" applyFont="1" applyFill="1" applyBorder="1" applyAlignment="1" applyProtection="1">
      <alignment horizontal="center"/>
      <protection locked="0"/>
    </xf>
    <xf numFmtId="0" fontId="94" fillId="3" borderId="106" xfId="3" applyFont="1" applyFill="1" applyBorder="1" applyAlignment="1" applyProtection="1">
      <alignment horizontal="center"/>
      <protection locked="0"/>
    </xf>
    <xf numFmtId="0" fontId="29" fillId="27" borderId="137" xfId="3" applyFont="1" applyFill="1" applyBorder="1" applyAlignment="1" applyProtection="1">
      <alignment horizontal="left" vertical="center"/>
      <protection locked="0"/>
    </xf>
    <xf numFmtId="0" fontId="29" fillId="27" borderId="108" xfId="3" applyFont="1" applyFill="1" applyBorder="1" applyAlignment="1" applyProtection="1">
      <alignment horizontal="left" vertical="center"/>
      <protection locked="0"/>
    </xf>
    <xf numFmtId="0" fontId="29" fillId="27" borderId="142" xfId="3" applyFont="1" applyFill="1" applyBorder="1" applyAlignment="1" applyProtection="1">
      <alignment horizontal="left" vertical="center"/>
      <protection locked="0"/>
    </xf>
    <xf numFmtId="0" fontId="29" fillId="27" borderId="106" xfId="3" applyFont="1" applyFill="1" applyBorder="1" applyAlignment="1" applyProtection="1">
      <alignment horizontal="left" vertical="center"/>
      <protection locked="0"/>
    </xf>
    <xf numFmtId="0" fontId="29" fillId="3" borderId="137" xfId="3" applyFont="1" applyFill="1" applyBorder="1" applyAlignment="1" applyProtection="1">
      <alignment horizontal="center"/>
      <protection locked="0"/>
    </xf>
    <xf numFmtId="0" fontId="29" fillId="3" borderId="108" xfId="3" applyFont="1" applyFill="1" applyBorder="1" applyAlignment="1" applyProtection="1">
      <alignment horizontal="center"/>
      <protection locked="0"/>
    </xf>
    <xf numFmtId="0" fontId="108" fillId="19" borderId="110" xfId="3" applyFont="1" applyFill="1" applyBorder="1" applyAlignment="1">
      <alignment horizontal="center"/>
    </xf>
    <xf numFmtId="0" fontId="108" fillId="19" borderId="216" xfId="3" applyFont="1" applyFill="1" applyBorder="1" applyAlignment="1">
      <alignment horizontal="center"/>
    </xf>
    <xf numFmtId="0" fontId="108" fillId="19" borderId="111" xfId="3" applyFont="1" applyFill="1" applyBorder="1" applyAlignment="1">
      <alignment horizontal="center"/>
    </xf>
    <xf numFmtId="0" fontId="94" fillId="0" borderId="113" xfId="3" applyFont="1" applyBorder="1" applyAlignment="1" applyProtection="1">
      <alignment horizontal="left"/>
      <protection locked="0"/>
    </xf>
    <xf numFmtId="0" fontId="94" fillId="0" borderId="4" xfId="3" applyFont="1" applyBorder="1" applyAlignment="1" applyProtection="1">
      <alignment horizontal="left"/>
      <protection locked="0"/>
    </xf>
    <xf numFmtId="0" fontId="94" fillId="0" borderId="5" xfId="3" applyFont="1" applyBorder="1" applyAlignment="1" applyProtection="1">
      <alignment horizontal="left"/>
      <protection locked="0"/>
    </xf>
    <xf numFmtId="0" fontId="94" fillId="0" borderId="3" xfId="3" applyFont="1" applyBorder="1" applyAlignment="1" applyProtection="1">
      <alignment horizontal="left"/>
      <protection locked="0"/>
    </xf>
    <xf numFmtId="0" fontId="94" fillId="0" borderId="12" xfId="3" applyFont="1" applyBorder="1" applyAlignment="1" applyProtection="1">
      <alignment horizontal="left"/>
      <protection locked="0"/>
    </xf>
    <xf numFmtId="0" fontId="146" fillId="0" borderId="60" xfId="3" applyFont="1" applyBorder="1" applyAlignment="1">
      <alignment horizontal="center" vertical="center"/>
    </xf>
    <xf numFmtId="0" fontId="146" fillId="0" borderId="0" xfId="3" applyFont="1" applyAlignment="1">
      <alignment horizontal="center" vertical="center"/>
    </xf>
    <xf numFmtId="0" fontId="146" fillId="0" borderId="140" xfId="3" applyFont="1" applyBorder="1" applyAlignment="1">
      <alignment horizontal="center" vertical="center"/>
    </xf>
    <xf numFmtId="0" fontId="146" fillId="0" borderId="30" xfId="3" applyFont="1" applyBorder="1" applyAlignment="1">
      <alignment horizontal="center" vertical="center"/>
    </xf>
    <xf numFmtId="0" fontId="146" fillId="0" borderId="260" xfId="3" applyFont="1" applyBorder="1" applyAlignment="1">
      <alignment horizontal="center" vertical="center"/>
    </xf>
    <xf numFmtId="0" fontId="146" fillId="0" borderId="259" xfId="3" applyFont="1" applyBorder="1" applyAlignment="1">
      <alignment horizontal="center" vertical="center"/>
    </xf>
    <xf numFmtId="0" fontId="146" fillId="0" borderId="139" xfId="3" applyFont="1" applyBorder="1" applyAlignment="1">
      <alignment horizontal="center" vertical="top"/>
    </xf>
    <xf numFmtId="0" fontId="146" fillId="0" borderId="0" xfId="3" applyFont="1" applyAlignment="1">
      <alignment horizontal="center" vertical="top"/>
    </xf>
    <xf numFmtId="0" fontId="146" fillId="0" borderId="114" xfId="3" applyFont="1" applyBorder="1" applyAlignment="1">
      <alignment horizontal="center" vertical="top"/>
    </xf>
    <xf numFmtId="0" fontId="146" fillId="0" borderId="258" xfId="3" applyFont="1" applyBorder="1" applyAlignment="1">
      <alignment horizontal="center" vertical="top"/>
    </xf>
    <xf numFmtId="0" fontId="146" fillId="0" borderId="260" xfId="3" applyFont="1" applyBorder="1" applyAlignment="1">
      <alignment horizontal="center" vertical="top"/>
    </xf>
    <xf numFmtId="0" fontId="146" fillId="0" borderId="271" xfId="3" applyFont="1" applyBorder="1" applyAlignment="1">
      <alignment horizontal="center" vertical="top"/>
    </xf>
    <xf numFmtId="0" fontId="94" fillId="0" borderId="113" xfId="3" applyFont="1" applyBorder="1" applyAlignment="1" applyProtection="1">
      <alignment horizontal="center"/>
      <protection locked="0"/>
    </xf>
    <xf numFmtId="0" fontId="94" fillId="0" borderId="4" xfId="3" applyFont="1" applyBorder="1" applyAlignment="1" applyProtection="1">
      <alignment horizontal="center"/>
      <protection locked="0"/>
    </xf>
    <xf numFmtId="0" fontId="94" fillId="0" borderId="5" xfId="3" applyFont="1" applyBorder="1" applyAlignment="1" applyProtection="1">
      <alignment horizontal="center"/>
      <protection locked="0"/>
    </xf>
    <xf numFmtId="0" fontId="94" fillId="0" borderId="3" xfId="3" applyFont="1" applyBorder="1" applyAlignment="1" applyProtection="1">
      <alignment horizontal="center"/>
      <protection locked="0"/>
    </xf>
    <xf numFmtId="0" fontId="94" fillId="0" borderId="12" xfId="3" applyFont="1" applyBorder="1" applyAlignment="1" applyProtection="1">
      <alignment horizontal="center"/>
      <protection locked="0"/>
    </xf>
    <xf numFmtId="0" fontId="94" fillId="0" borderId="115" xfId="3" applyFont="1" applyBorder="1" applyAlignment="1" applyProtection="1">
      <alignment horizontal="center"/>
      <protection locked="0"/>
    </xf>
    <xf numFmtId="0" fontId="94" fillId="0" borderId="10" xfId="3" applyFont="1" applyBorder="1" applyAlignment="1" applyProtection="1">
      <alignment horizontal="center"/>
      <protection locked="0"/>
    </xf>
    <xf numFmtId="0" fontId="94" fillId="0" borderId="34" xfId="3" applyFont="1" applyBorder="1" applyAlignment="1" applyProtection="1">
      <alignment horizontal="center"/>
      <protection locked="0"/>
    </xf>
    <xf numFmtId="0" fontId="94" fillId="0" borderId="36" xfId="3" applyFont="1" applyBorder="1" applyAlignment="1" applyProtection="1">
      <alignment horizontal="center"/>
      <protection locked="0"/>
    </xf>
    <xf numFmtId="0" fontId="94" fillId="0" borderId="11" xfId="3" applyFont="1" applyBorder="1" applyAlignment="1" applyProtection="1">
      <alignment horizontal="center"/>
      <protection locked="0"/>
    </xf>
    <xf numFmtId="0" fontId="94" fillId="3" borderId="226" xfId="3" applyFont="1" applyFill="1" applyBorder="1" applyAlignment="1" applyProtection="1">
      <alignment horizontal="center"/>
      <protection locked="0"/>
    </xf>
    <xf numFmtId="0" fontId="94" fillId="3" borderId="239" xfId="3" applyFont="1" applyFill="1" applyBorder="1" applyAlignment="1" applyProtection="1">
      <alignment horizontal="center"/>
      <protection locked="0"/>
    </xf>
    <xf numFmtId="0" fontId="94" fillId="3" borderId="219" xfId="3" applyFont="1" applyFill="1" applyBorder="1" applyAlignment="1" applyProtection="1">
      <alignment horizontal="center"/>
      <protection locked="0"/>
    </xf>
    <xf numFmtId="0" fontId="94" fillId="3" borderId="258" xfId="3" applyFont="1" applyFill="1" applyBorder="1" applyAlignment="1" applyProtection="1">
      <alignment horizontal="center"/>
      <protection locked="0"/>
    </xf>
    <xf numFmtId="0" fontId="94" fillId="3" borderId="260" xfId="3" applyFont="1" applyFill="1" applyBorder="1" applyAlignment="1" applyProtection="1">
      <alignment horizontal="center"/>
      <protection locked="0"/>
    </xf>
    <xf numFmtId="0" fontId="94" fillId="3" borderId="271" xfId="3" applyFont="1" applyFill="1" applyBorder="1" applyAlignment="1" applyProtection="1">
      <alignment horizontal="center"/>
      <protection locked="0"/>
    </xf>
    <xf numFmtId="0" fontId="142" fillId="12" borderId="102" xfId="3" applyFont="1" applyFill="1" applyBorder="1" applyAlignment="1">
      <alignment horizontal="center" vertical="center"/>
    </xf>
    <xf numFmtId="0" fontId="142" fillId="12" borderId="85" xfId="3" applyFont="1" applyFill="1" applyBorder="1" applyAlignment="1">
      <alignment horizontal="center" vertical="center"/>
    </xf>
    <xf numFmtId="0" fontId="142" fillId="12" borderId="103" xfId="3" applyFont="1" applyFill="1" applyBorder="1" applyAlignment="1">
      <alignment horizontal="center" vertical="center"/>
    </xf>
    <xf numFmtId="0" fontId="18" fillId="27" borderId="7" xfId="3" applyFont="1" applyFill="1" applyBorder="1" applyAlignment="1" applyProtection="1">
      <alignment horizontal="left" vertical="center"/>
      <protection locked="0"/>
    </xf>
    <xf numFmtId="0" fontId="18" fillId="27" borderId="189" xfId="3" applyFont="1" applyFill="1" applyBorder="1" applyAlignment="1" applyProtection="1">
      <alignment horizontal="left" vertical="center"/>
      <protection locked="0"/>
    </xf>
    <xf numFmtId="0" fontId="18" fillId="27" borderId="142" xfId="3" applyFont="1" applyFill="1" applyBorder="1" applyAlignment="1" applyProtection="1">
      <alignment horizontal="left" vertical="center"/>
      <protection locked="0"/>
    </xf>
    <xf numFmtId="0" fontId="18" fillId="27" borderId="143" xfId="3" applyFont="1" applyFill="1" applyBorder="1" applyAlignment="1" applyProtection="1">
      <alignment horizontal="left" vertical="center"/>
      <protection locked="0"/>
    </xf>
    <xf numFmtId="0" fontId="29" fillId="27" borderId="136" xfId="3" applyFont="1" applyFill="1" applyBorder="1" applyAlignment="1" applyProtection="1">
      <alignment horizontal="left" vertical="center"/>
      <protection locked="0"/>
    </xf>
    <xf numFmtId="0" fontId="29" fillId="27" borderId="138" xfId="3" applyFont="1" applyFill="1" applyBorder="1" applyAlignment="1" applyProtection="1">
      <alignment horizontal="left" vertical="center"/>
      <protection locked="0"/>
    </xf>
    <xf numFmtId="0" fontId="29" fillId="27" borderId="141" xfId="3" applyFont="1" applyFill="1" applyBorder="1" applyAlignment="1" applyProtection="1">
      <alignment horizontal="left" vertical="center"/>
      <protection locked="0"/>
    </xf>
    <xf numFmtId="0" fontId="29" fillId="27" borderId="143" xfId="3" applyFont="1" applyFill="1" applyBorder="1" applyAlignment="1" applyProtection="1">
      <alignment horizontal="left" vertical="center"/>
      <protection locked="0"/>
    </xf>
    <xf numFmtId="0" fontId="94" fillId="3" borderId="196" xfId="3" applyFont="1" applyFill="1" applyBorder="1" applyAlignment="1" applyProtection="1">
      <alignment horizontal="left" vertical="center"/>
      <protection locked="0"/>
    </xf>
    <xf numFmtId="0" fontId="94" fillId="3" borderId="7" xfId="3" applyFont="1" applyFill="1" applyBorder="1" applyAlignment="1" applyProtection="1">
      <alignment horizontal="left" vertical="center"/>
      <protection locked="0"/>
    </xf>
    <xf numFmtId="0" fontId="94" fillId="3" borderId="197" xfId="3" applyFont="1" applyFill="1" applyBorder="1" applyAlignment="1" applyProtection="1">
      <alignment horizontal="left" vertical="center"/>
      <protection locked="0"/>
    </xf>
    <xf numFmtId="0" fontId="94" fillId="3" borderId="141" xfId="3" applyFont="1" applyFill="1" applyBorder="1" applyAlignment="1" applyProtection="1">
      <alignment horizontal="left" vertical="center"/>
      <protection locked="0"/>
    </xf>
    <xf numFmtId="0" fontId="94" fillId="3" borderId="142" xfId="3" applyFont="1" applyFill="1" applyBorder="1" applyAlignment="1" applyProtection="1">
      <alignment horizontal="left" vertical="center"/>
      <protection locked="0"/>
    </xf>
    <xf numFmtId="0" fontId="94" fillId="3" borderId="106" xfId="3" applyFont="1" applyFill="1" applyBorder="1" applyAlignment="1" applyProtection="1">
      <alignment horizontal="left" vertical="center"/>
      <protection locked="0"/>
    </xf>
    <xf numFmtId="0" fontId="18" fillId="27" borderId="137" xfId="3" applyFont="1" applyFill="1" applyBorder="1" applyAlignment="1" applyProtection="1">
      <alignment horizontal="left" vertical="center"/>
      <protection locked="0"/>
    </xf>
    <xf numFmtId="0" fontId="18" fillId="27" borderId="138" xfId="3" applyFont="1" applyFill="1" applyBorder="1" applyAlignment="1" applyProtection="1">
      <alignment horizontal="left" vertical="center"/>
      <protection locked="0"/>
    </xf>
    <xf numFmtId="0" fontId="29" fillId="27" borderId="141" xfId="3" applyFont="1" applyFill="1" applyBorder="1" applyAlignment="1" applyProtection="1">
      <alignment horizontal="center"/>
      <protection locked="0"/>
    </xf>
    <xf numFmtId="0" fontId="29" fillId="27" borderId="142" xfId="3" applyFont="1" applyFill="1" applyBorder="1" applyAlignment="1" applyProtection="1">
      <alignment horizontal="center"/>
      <protection locked="0"/>
    </xf>
    <xf numFmtId="0" fontId="29" fillId="27" borderId="143" xfId="3" applyFont="1" applyFill="1" applyBorder="1" applyAlignment="1" applyProtection="1">
      <alignment horizontal="center"/>
      <protection locked="0"/>
    </xf>
    <xf numFmtId="0" fontId="94" fillId="18" borderId="138" xfId="3" applyFont="1" applyFill="1" applyBorder="1"/>
    <xf numFmtId="0" fontId="95" fillId="18" borderId="3" xfId="3" applyFont="1" applyFill="1" applyBorder="1" applyAlignment="1">
      <alignment horizontal="center" vertical="center"/>
    </xf>
    <xf numFmtId="0" fontId="0" fillId="0" borderId="4" xfId="0" applyBorder="1" applyAlignment="1">
      <alignment horizontal="center" vertical="center"/>
    </xf>
    <xf numFmtId="0" fontId="0" fillId="0" borderId="107" xfId="0" applyBorder="1" applyAlignment="1">
      <alignment horizontal="center" vertical="center"/>
    </xf>
    <xf numFmtId="0" fontId="95" fillId="18" borderId="136" xfId="3" applyFont="1" applyFill="1" applyBorder="1" applyAlignment="1">
      <alignment horizontal="left" vertical="center"/>
    </xf>
    <xf numFmtId="0" fontId="0" fillId="18" borderId="258" xfId="0" applyFill="1" applyBorder="1" applyAlignment="1">
      <alignment horizontal="left" vertical="center"/>
    </xf>
    <xf numFmtId="0" fontId="0" fillId="18" borderId="259" xfId="0" applyFill="1" applyBorder="1" applyAlignment="1">
      <alignment horizontal="left" vertical="center"/>
    </xf>
    <xf numFmtId="0" fontId="29" fillId="3" borderId="104" xfId="3" applyFont="1" applyFill="1" applyBorder="1"/>
    <xf numFmtId="0" fontId="0" fillId="0" borderId="108" xfId="0" applyBorder="1"/>
    <xf numFmtId="0" fontId="0" fillId="0" borderId="109" xfId="0" applyBorder="1"/>
    <xf numFmtId="0" fontId="0" fillId="0" borderId="260" xfId="0" applyBorder="1"/>
    <xf numFmtId="0" fontId="0" fillId="0" borderId="271" xfId="0" applyBorder="1"/>
    <xf numFmtId="0" fontId="95" fillId="18" borderId="274" xfId="3" applyFont="1" applyFill="1" applyBorder="1"/>
    <xf numFmtId="0" fontId="0" fillId="18" borderId="239" xfId="0" applyFill="1" applyBorder="1"/>
    <xf numFmtId="0" fontId="0" fillId="18" borderId="230" xfId="0" applyFill="1" applyBorder="1"/>
    <xf numFmtId="0" fontId="95" fillId="18" borderId="109" xfId="3" applyFont="1" applyFill="1" applyBorder="1" applyAlignment="1">
      <alignment wrapText="1"/>
    </xf>
    <xf numFmtId="0" fontId="0" fillId="18" borderId="260" xfId="0" applyFill="1" applyBorder="1" applyAlignment="1">
      <alignment wrapText="1"/>
    </xf>
    <xf numFmtId="0" fontId="95" fillId="18" borderId="269" xfId="3" applyFont="1" applyFill="1" applyBorder="1" applyAlignment="1">
      <alignment horizontal="center" vertical="center"/>
    </xf>
    <xf numFmtId="0" fontId="0" fillId="18" borderId="1" xfId="0" applyFill="1" applyBorder="1" applyAlignment="1">
      <alignment horizontal="center" vertical="center"/>
    </xf>
    <xf numFmtId="0" fontId="95" fillId="18" borderId="60" xfId="3" applyFont="1" applyFill="1" applyBorder="1" applyAlignment="1">
      <alignment horizontal="center" vertical="center"/>
    </xf>
    <xf numFmtId="0" fontId="0" fillId="18" borderId="0" xfId="0" applyFill="1" applyAlignment="1">
      <alignment horizontal="center" vertical="center"/>
    </xf>
    <xf numFmtId="0" fontId="0" fillId="18" borderId="140" xfId="0" applyFill="1" applyBorder="1" applyAlignment="1">
      <alignment horizontal="center" vertical="center"/>
    </xf>
    <xf numFmtId="0" fontId="95" fillId="18" borderId="60" xfId="3" applyFont="1" applyFill="1" applyBorder="1" applyAlignment="1">
      <alignment horizontal="center" wrapText="1"/>
    </xf>
    <xf numFmtId="0" fontId="0" fillId="18" borderId="0" xfId="0" applyFill="1" applyAlignment="1">
      <alignment horizontal="center" wrapText="1"/>
    </xf>
    <xf numFmtId="0" fontId="0" fillId="18" borderId="140" xfId="0" applyFill="1" applyBorder="1" applyAlignment="1">
      <alignment horizontal="center" wrapText="1"/>
    </xf>
    <xf numFmtId="0" fontId="95" fillId="18" borderId="272" xfId="3" applyFont="1" applyFill="1" applyBorder="1" applyAlignment="1">
      <alignment wrapText="1"/>
    </xf>
    <xf numFmtId="0" fontId="0" fillId="18" borderId="7" xfId="0" applyFill="1" applyBorder="1" applyAlignment="1">
      <alignment wrapText="1"/>
    </xf>
    <xf numFmtId="0" fontId="0" fillId="18" borderId="198" xfId="0" applyFill="1" applyBorder="1" applyAlignment="1">
      <alignment wrapText="1"/>
    </xf>
    <xf numFmtId="0" fontId="29" fillId="18" borderId="272" xfId="3" applyFont="1" applyFill="1" applyBorder="1" applyAlignment="1">
      <alignment horizontal="center" vertical="center" wrapText="1"/>
    </xf>
    <xf numFmtId="0" fontId="29" fillId="18" borderId="7" xfId="3" applyFont="1" applyFill="1" applyBorder="1" applyAlignment="1">
      <alignment horizontal="center" vertical="center" wrapText="1"/>
    </xf>
    <xf numFmtId="0" fontId="29" fillId="18" borderId="200" xfId="3" applyFont="1" applyFill="1" applyBorder="1" applyAlignment="1">
      <alignment horizontal="center" vertical="center" wrapText="1"/>
    </xf>
    <xf numFmtId="0" fontId="29" fillId="18" borderId="112" xfId="3" applyFont="1" applyFill="1" applyBorder="1" applyAlignment="1">
      <alignment horizontal="center" vertical="center" wrapText="1"/>
    </xf>
    <xf numFmtId="0" fontId="29" fillId="18" borderId="0" xfId="3" applyFont="1" applyFill="1" applyAlignment="1">
      <alignment horizontal="center" vertical="center" wrapText="1"/>
    </xf>
    <xf numFmtId="0" fontId="29" fillId="18" borderId="132" xfId="3" applyFont="1" applyFill="1" applyBorder="1" applyAlignment="1">
      <alignment horizontal="center" vertical="center" wrapText="1"/>
    </xf>
    <xf numFmtId="0" fontId="29" fillId="18" borderId="105" xfId="3" applyFont="1" applyFill="1" applyBorder="1" applyAlignment="1">
      <alignment horizontal="center" vertical="center" wrapText="1"/>
    </xf>
    <xf numFmtId="0" fontId="29" fillId="18" borderId="142" xfId="3" applyFont="1" applyFill="1" applyBorder="1" applyAlignment="1">
      <alignment horizontal="center" vertical="center" wrapText="1"/>
    </xf>
    <xf numFmtId="0" fontId="29" fillId="18" borderId="44" xfId="3" applyFont="1" applyFill="1" applyBorder="1" applyAlignment="1">
      <alignment horizontal="center" vertical="center" wrapText="1"/>
    </xf>
    <xf numFmtId="0" fontId="95" fillId="18" borderId="266" xfId="3" applyFont="1" applyFill="1" applyBorder="1" applyAlignment="1">
      <alignment horizontal="center" wrapText="1"/>
    </xf>
    <xf numFmtId="0" fontId="95" fillId="18" borderId="262" xfId="3" applyFont="1" applyFill="1" applyBorder="1" applyAlignment="1">
      <alignment horizontal="center" wrapText="1"/>
    </xf>
    <xf numFmtId="0" fontId="95" fillId="18" borderId="269" xfId="3" applyFont="1" applyFill="1" applyBorder="1" applyAlignment="1">
      <alignment horizontal="center" wrapText="1"/>
    </xf>
    <xf numFmtId="0" fontId="95" fillId="18" borderId="1" xfId="3" applyFont="1" applyFill="1" applyBorder="1" applyAlignment="1">
      <alignment horizontal="center" wrapText="1"/>
    </xf>
    <xf numFmtId="0" fontId="95" fillId="18" borderId="262" xfId="3" applyFont="1" applyFill="1" applyBorder="1" applyAlignment="1" applyProtection="1">
      <alignment horizontal="center" vertical="center" wrapText="1"/>
      <protection locked="0"/>
    </xf>
    <xf numFmtId="0" fontId="95" fillId="18" borderId="273" xfId="3" applyFont="1" applyFill="1" applyBorder="1" applyAlignment="1" applyProtection="1">
      <alignment horizontal="center" vertical="center" wrapText="1"/>
      <protection locked="0"/>
    </xf>
    <xf numFmtId="0" fontId="95" fillId="18" borderId="1" xfId="3" applyFont="1" applyFill="1" applyBorder="1" applyAlignment="1" applyProtection="1">
      <alignment horizontal="center" vertical="center" wrapText="1"/>
      <protection locked="0"/>
    </xf>
    <xf numFmtId="0" fontId="95" fillId="18" borderId="133" xfId="3" applyFont="1" applyFill="1" applyBorder="1" applyAlignment="1" applyProtection="1">
      <alignment horizontal="center" vertical="center" wrapText="1"/>
      <protection locked="0"/>
    </xf>
    <xf numFmtId="0" fontId="95" fillId="18" borderId="1" xfId="3" applyFont="1" applyFill="1" applyBorder="1" applyAlignment="1">
      <alignment horizontal="center" vertical="center"/>
    </xf>
    <xf numFmtId="0" fontId="95" fillId="18" borderId="133" xfId="3" applyFont="1" applyFill="1" applyBorder="1" applyAlignment="1">
      <alignment horizontal="center" vertical="center"/>
    </xf>
    <xf numFmtId="0" fontId="29" fillId="18" borderId="272" xfId="3" applyFont="1" applyFill="1" applyBorder="1" applyAlignment="1">
      <alignment horizontal="center"/>
    </xf>
    <xf numFmtId="0" fontId="29" fillId="18" borderId="7" xfId="3" applyFont="1" applyFill="1" applyBorder="1" applyAlignment="1">
      <alignment horizontal="center"/>
    </xf>
    <xf numFmtId="0" fontId="29" fillId="18" borderId="200" xfId="3" applyFont="1" applyFill="1" applyBorder="1" applyAlignment="1">
      <alignment horizontal="center"/>
    </xf>
    <xf numFmtId="0" fontId="29" fillId="18" borderId="109" xfId="3" applyFont="1" applyFill="1" applyBorder="1" applyAlignment="1">
      <alignment horizontal="center"/>
    </xf>
    <xf numFmtId="0" fontId="29" fillId="18" borderId="260" xfId="3" applyFont="1" applyFill="1" applyBorder="1" applyAlignment="1">
      <alignment horizontal="center"/>
    </xf>
    <xf numFmtId="0" fontId="29" fillId="18" borderId="265" xfId="3" applyFont="1" applyFill="1" applyBorder="1" applyAlignment="1">
      <alignment horizontal="center"/>
    </xf>
    <xf numFmtId="0" fontId="94" fillId="3" borderId="274" xfId="3" applyFont="1" applyFill="1" applyBorder="1" applyAlignment="1" applyProtection="1">
      <alignment horizontal="center"/>
      <protection locked="0"/>
    </xf>
    <xf numFmtId="0" fontId="94" fillId="3" borderId="222" xfId="3" applyFont="1" applyFill="1" applyBorder="1" applyAlignment="1" applyProtection="1">
      <alignment horizontal="center"/>
      <protection locked="0"/>
    </xf>
    <xf numFmtId="0" fontId="36" fillId="0" borderId="142" xfId="1" applyFont="1" applyBorder="1" applyAlignment="1">
      <alignment horizontal="center" vertical="center"/>
    </xf>
    <xf numFmtId="0" fontId="0" fillId="0" borderId="142" xfId="0" applyBorder="1" applyAlignment="1">
      <alignment horizontal="center" vertical="center"/>
    </xf>
    <xf numFmtId="0" fontId="36" fillId="0" borderId="142" xfId="1" applyFont="1" applyBorder="1" applyAlignment="1">
      <alignment horizontal="left" vertical="center"/>
    </xf>
    <xf numFmtId="14" fontId="36" fillId="0" borderId="142" xfId="1" applyNumberFormat="1" applyFont="1" applyBorder="1" applyAlignment="1">
      <alignment horizontal="left" vertical="center"/>
    </xf>
    <xf numFmtId="14" fontId="0" fillId="0" borderId="142" xfId="0" applyNumberFormat="1" applyBorder="1" applyAlignment="1">
      <alignment horizontal="left" vertical="center"/>
    </xf>
    <xf numFmtId="0" fontId="3" fillId="0" borderId="142" xfId="0" applyFont="1" applyBorder="1" applyAlignment="1">
      <alignment horizontal="left" vertical="center"/>
    </xf>
    <xf numFmtId="14" fontId="3" fillId="0" borderId="142" xfId="0" applyNumberFormat="1" applyFont="1" applyBorder="1" applyAlignment="1">
      <alignment horizontal="left" vertical="center"/>
    </xf>
    <xf numFmtId="0" fontId="36" fillId="0" borderId="142" xfId="0" applyFont="1" applyBorder="1" applyAlignment="1">
      <alignment horizontal="left" vertical="center"/>
    </xf>
    <xf numFmtId="0" fontId="41" fillId="0" borderId="142" xfId="0" applyFont="1" applyBorder="1" applyAlignment="1">
      <alignment horizontal="left" vertical="center"/>
    </xf>
    <xf numFmtId="0" fontId="3" fillId="0" borderId="142" xfId="1" applyFont="1" applyBorder="1" applyAlignment="1">
      <alignment horizontal="left" vertical="center"/>
    </xf>
    <xf numFmtId="0" fontId="3" fillId="0" borderId="142" xfId="0" applyFont="1" applyBorder="1" applyAlignment="1">
      <alignment horizontal="center" vertical="center"/>
    </xf>
    <xf numFmtId="0" fontId="36" fillId="0" borderId="142" xfId="1" applyFont="1" applyBorder="1" applyAlignment="1">
      <alignment horizontal="center"/>
    </xf>
    <xf numFmtId="0" fontId="3" fillId="0" borderId="142" xfId="0" applyFont="1" applyBorder="1" applyAlignment="1">
      <alignment horizontal="center"/>
    </xf>
    <xf numFmtId="0" fontId="131" fillId="0" borderId="142" xfId="1" applyFont="1" applyBorder="1" applyAlignment="1">
      <alignment horizontal="center"/>
    </xf>
    <xf numFmtId="14" fontId="36" fillId="0" borderId="142" xfId="1" applyNumberFormat="1" applyFont="1" applyBorder="1" applyAlignment="1">
      <alignment horizontal="center" vertical="center"/>
    </xf>
    <xf numFmtId="14" fontId="3" fillId="0" borderId="142" xfId="0" applyNumberFormat="1" applyFont="1" applyBorder="1" applyAlignment="1">
      <alignment horizontal="center" vertical="center"/>
    </xf>
    <xf numFmtId="0" fontId="3" fillId="0" borderId="0" xfId="1" applyFont="1" applyAlignment="1">
      <alignment horizontal="center" vertical="center" wrapText="1"/>
    </xf>
    <xf numFmtId="0" fontId="42" fillId="0" borderId="0" xfId="2" applyFont="1" applyAlignment="1" applyProtection="1">
      <alignment horizontal="center" vertical="center"/>
    </xf>
    <xf numFmtId="0" fontId="36" fillId="0" borderId="142" xfId="1" applyFont="1" applyBorder="1"/>
    <xf numFmtId="0" fontId="3" fillId="0" borderId="142" xfId="0" applyFont="1" applyBorder="1"/>
    <xf numFmtId="0" fontId="0" fillId="0" borderId="199" xfId="0" applyBorder="1" applyAlignment="1">
      <alignment horizontal="center"/>
    </xf>
    <xf numFmtId="0" fontId="0" fillId="0" borderId="7" xfId="0" applyBorder="1" applyAlignment="1">
      <alignment horizontal="center"/>
    </xf>
    <xf numFmtId="0" fontId="0" fillId="0" borderId="200" xfId="0" applyBorder="1" applyAlignment="1">
      <alignment horizontal="center"/>
    </xf>
    <xf numFmtId="0" fontId="0" fillId="0" borderId="60" xfId="0" applyBorder="1" applyAlignment="1">
      <alignment horizontal="center"/>
    </xf>
    <xf numFmtId="0" fontId="0" fillId="0" borderId="132" xfId="0" applyBorder="1" applyAlignment="1">
      <alignment horizontal="center"/>
    </xf>
    <xf numFmtId="0" fontId="0" fillId="3" borderId="60" xfId="0" applyFill="1" applyBorder="1" applyAlignment="1">
      <alignment vertical="top" wrapText="1"/>
    </xf>
    <xf numFmtId="0" fontId="0" fillId="3" borderId="0" xfId="0" applyFill="1" applyAlignment="1">
      <alignment vertical="top" wrapText="1"/>
    </xf>
    <xf numFmtId="0" fontId="0" fillId="3" borderId="132" xfId="0" applyFill="1" applyBorder="1" applyAlignment="1">
      <alignment vertical="top" wrapText="1"/>
    </xf>
    <xf numFmtId="0" fontId="0" fillId="3" borderId="30" xfId="0" applyFill="1" applyBorder="1" applyAlignment="1">
      <alignment vertical="top" wrapText="1"/>
    </xf>
    <xf numFmtId="0" fontId="0" fillId="3" borderId="260" xfId="0" applyFill="1" applyBorder="1" applyAlignment="1">
      <alignment vertical="top" wrapText="1"/>
    </xf>
    <xf numFmtId="0" fontId="0" fillId="3" borderId="265" xfId="0" applyFill="1" applyBorder="1" applyAlignment="1">
      <alignment vertical="top" wrapText="1"/>
    </xf>
    <xf numFmtId="0" fontId="12" fillId="7" borderId="75" xfId="3" applyFill="1" applyBorder="1" applyAlignment="1">
      <alignment horizontal="left"/>
    </xf>
    <xf numFmtId="0" fontId="12" fillId="7" borderId="75" xfId="3" applyFill="1" applyBorder="1" applyAlignment="1" applyProtection="1">
      <alignment horizontal="left"/>
      <protection locked="0"/>
    </xf>
    <xf numFmtId="14" fontId="12" fillId="7" borderId="75" xfId="3" applyNumberFormat="1" applyFill="1" applyBorder="1" applyAlignment="1" applyProtection="1">
      <alignment horizontal="left"/>
      <protection locked="0"/>
    </xf>
    <xf numFmtId="0" fontId="47" fillId="18" borderId="226" xfId="3" applyFont="1" applyFill="1" applyBorder="1" applyAlignment="1">
      <alignment horizontal="left" vertical="center"/>
    </xf>
    <xf numFmtId="0" fontId="0" fillId="18" borderId="222" xfId="0" applyFill="1" applyBorder="1" applyAlignment="1">
      <alignment horizontal="left" vertical="center"/>
    </xf>
    <xf numFmtId="0" fontId="22" fillId="27" borderId="226" xfId="3" applyFont="1" applyFill="1" applyBorder="1" applyAlignment="1">
      <alignment horizontal="left" vertical="center"/>
    </xf>
    <xf numFmtId="0" fontId="18" fillId="27" borderId="239" xfId="0" applyFont="1" applyFill="1" applyBorder="1" applyAlignment="1">
      <alignment horizontal="left" vertical="center"/>
    </xf>
    <xf numFmtId="0" fontId="18" fillId="27" borderId="219" xfId="0" applyFont="1" applyFill="1" applyBorder="1" applyAlignment="1">
      <alignment horizontal="left" vertical="center"/>
    </xf>
    <xf numFmtId="0" fontId="22" fillId="19" borderId="6" xfId="3" applyFont="1" applyFill="1" applyBorder="1" applyAlignment="1">
      <alignment horizontal="center" vertical="center" wrapText="1"/>
    </xf>
    <xf numFmtId="0" fontId="22" fillId="19" borderId="216" xfId="3" applyFont="1" applyFill="1" applyBorder="1" applyAlignment="1">
      <alignment horizontal="center" vertical="center" wrapText="1"/>
    </xf>
    <xf numFmtId="0" fontId="22" fillId="19" borderId="217" xfId="3" applyFont="1" applyFill="1" applyBorder="1" applyAlignment="1">
      <alignment horizontal="center" vertical="center" wrapText="1"/>
    </xf>
    <xf numFmtId="0" fontId="47" fillId="0" borderId="199" xfId="3" applyFont="1" applyBorder="1" applyAlignment="1">
      <alignment horizontal="center" vertical="center" wrapText="1"/>
    </xf>
    <xf numFmtId="0" fontId="47" fillId="0" borderId="7" xfId="3" applyFont="1" applyBorder="1" applyAlignment="1">
      <alignment horizontal="center" vertical="center" wrapText="1"/>
    </xf>
    <xf numFmtId="0" fontId="47" fillId="0" borderId="200" xfId="3" applyFont="1" applyBorder="1" applyAlignment="1">
      <alignment horizontal="center" vertical="center" wrapText="1"/>
    </xf>
    <xf numFmtId="0" fontId="47" fillId="0" borderId="60" xfId="3" applyFont="1" applyBorder="1" applyAlignment="1">
      <alignment horizontal="center" vertical="center" wrapText="1"/>
    </xf>
    <xf numFmtId="0" fontId="47" fillId="0" borderId="0" xfId="3" applyFont="1" applyAlignment="1">
      <alignment horizontal="center" vertical="center" wrapText="1"/>
    </xf>
    <xf numFmtId="0" fontId="47" fillId="0" borderId="132" xfId="3" applyFont="1" applyBorder="1" applyAlignment="1">
      <alignment horizontal="center" vertical="center" wrapText="1"/>
    </xf>
    <xf numFmtId="0" fontId="47" fillId="0" borderId="30" xfId="3" applyFont="1" applyBorder="1" applyAlignment="1">
      <alignment horizontal="center" vertical="center" wrapText="1"/>
    </xf>
    <xf numFmtId="0" fontId="47" fillId="0" borderId="260" xfId="3" applyFont="1" applyBorder="1" applyAlignment="1">
      <alignment horizontal="center" vertical="center" wrapText="1"/>
    </xf>
    <xf numFmtId="0" fontId="47" fillId="0" borderId="265" xfId="3" applyFont="1" applyBorder="1" applyAlignment="1">
      <alignment horizontal="center" vertical="center" wrapText="1"/>
    </xf>
    <xf numFmtId="0" fontId="22" fillId="7" borderId="199" xfId="3" applyFont="1" applyFill="1" applyBorder="1" applyAlignment="1">
      <alignment horizontal="center" vertical="center"/>
    </xf>
    <xf numFmtId="0" fontId="22" fillId="7" borderId="7" xfId="3" applyFont="1" applyFill="1" applyBorder="1" applyAlignment="1">
      <alignment horizontal="center" vertical="center"/>
    </xf>
    <xf numFmtId="0" fontId="22" fillId="7" borderId="200" xfId="3" applyFont="1" applyFill="1" applyBorder="1" applyAlignment="1">
      <alignment horizontal="center" vertical="center"/>
    </xf>
    <xf numFmtId="0" fontId="47" fillId="18" borderId="266" xfId="3" applyFont="1" applyFill="1" applyBorder="1" applyAlignment="1">
      <alignment horizontal="right" vertical="center"/>
    </xf>
    <xf numFmtId="0" fontId="47" fillId="18" borderId="262" xfId="3" applyFont="1" applyFill="1" applyBorder="1" applyAlignment="1">
      <alignment horizontal="right" vertical="center"/>
    </xf>
    <xf numFmtId="0" fontId="12" fillId="3" borderId="262" xfId="3" applyFill="1" applyBorder="1" applyAlignment="1">
      <alignment horizontal="center" vertical="top"/>
    </xf>
    <xf numFmtId="0" fontId="12" fillId="3" borderId="226" xfId="3" applyFill="1" applyBorder="1" applyAlignment="1">
      <alignment horizontal="center" vertical="top"/>
    </xf>
    <xf numFmtId="0" fontId="47" fillId="18" borderId="269" xfId="3" applyFont="1" applyFill="1" applyBorder="1" applyAlignment="1">
      <alignment horizontal="right" vertical="center"/>
    </xf>
    <xf numFmtId="0" fontId="47" fillId="18" borderId="1" xfId="3" applyFont="1" applyFill="1" applyBorder="1" applyAlignment="1">
      <alignment horizontal="right" vertical="center"/>
    </xf>
    <xf numFmtId="0" fontId="47" fillId="18" borderId="37" xfId="3" applyFont="1" applyFill="1" applyBorder="1" applyAlignment="1">
      <alignment horizontal="right" vertical="center"/>
    </xf>
    <xf numFmtId="0" fontId="47" fillId="18" borderId="35" xfId="3" applyFont="1" applyFill="1" applyBorder="1" applyAlignment="1">
      <alignment horizontal="right" vertical="center"/>
    </xf>
    <xf numFmtId="0" fontId="47" fillId="19" borderId="6" xfId="3" applyFont="1" applyFill="1" applyBorder="1" applyAlignment="1">
      <alignment horizontal="center" vertical="center"/>
    </xf>
    <xf numFmtId="0" fontId="0" fillId="19" borderId="216" xfId="0" applyFill="1" applyBorder="1" applyAlignment="1">
      <alignment horizontal="center" vertical="center"/>
    </xf>
    <xf numFmtId="0" fontId="0" fillId="19" borderId="217" xfId="0" applyFill="1" applyBorder="1" applyAlignment="1">
      <alignment horizontal="center" vertical="center"/>
    </xf>
    <xf numFmtId="14" fontId="47" fillId="3" borderId="36" xfId="3" quotePrefix="1" applyNumberFormat="1" applyFont="1" applyFill="1" applyBorder="1" applyAlignment="1">
      <alignment horizontal="left" indent="1"/>
    </xf>
    <xf numFmtId="14" fontId="47" fillId="3" borderId="10" xfId="3" quotePrefix="1" applyNumberFormat="1" applyFont="1" applyFill="1" applyBorder="1" applyAlignment="1">
      <alignment horizontal="left" indent="1"/>
    </xf>
    <xf numFmtId="0" fontId="168" fillId="7" borderId="6" xfId="3" applyFont="1" applyFill="1" applyBorder="1" applyAlignment="1">
      <alignment horizontal="center" vertical="center"/>
    </xf>
    <xf numFmtId="0" fontId="168" fillId="7" borderId="216" xfId="3" applyFont="1" applyFill="1" applyBorder="1" applyAlignment="1">
      <alignment horizontal="center" vertical="center"/>
    </xf>
    <xf numFmtId="0" fontId="168" fillId="7" borderId="217" xfId="3" applyFont="1" applyFill="1" applyBorder="1" applyAlignment="1">
      <alignment horizontal="center" vertical="center"/>
    </xf>
    <xf numFmtId="0" fontId="52" fillId="27" borderId="262" xfId="3" applyFont="1" applyFill="1" applyBorder="1" applyAlignment="1">
      <alignment horizontal="left" vertical="center" indent="1"/>
    </xf>
    <xf numFmtId="0" fontId="52" fillId="27" borderId="263" xfId="3" applyFont="1" applyFill="1" applyBorder="1" applyAlignment="1">
      <alignment horizontal="left" vertical="center" indent="1"/>
    </xf>
    <xf numFmtId="0" fontId="52" fillId="27" borderId="47" xfId="3" applyFont="1" applyFill="1" applyBorder="1" applyAlignment="1">
      <alignment horizontal="left" vertical="center" indent="1"/>
    </xf>
    <xf numFmtId="0" fontId="52" fillId="27" borderId="72" xfId="3" applyFont="1" applyFill="1" applyBorder="1" applyAlignment="1">
      <alignment horizontal="left" vertical="center" indent="1"/>
    </xf>
    <xf numFmtId="0" fontId="52" fillId="27" borderId="35" xfId="3" applyFont="1" applyFill="1" applyBorder="1" applyAlignment="1">
      <alignment horizontal="left" vertical="center" indent="1"/>
    </xf>
    <xf numFmtId="0" fontId="52" fillId="27" borderId="38" xfId="3" applyFont="1" applyFill="1" applyBorder="1" applyAlignment="1">
      <alignment horizontal="left" vertical="center" indent="1"/>
    </xf>
    <xf numFmtId="0" fontId="47" fillId="3" borderId="3" xfId="3" applyFont="1" applyFill="1" applyBorder="1" applyAlignment="1">
      <alignment vertical="top"/>
    </xf>
    <xf numFmtId="0" fontId="0" fillId="0" borderId="4" xfId="0" applyBorder="1" applyAlignment="1">
      <alignment vertical="top"/>
    </xf>
    <xf numFmtId="0" fontId="0" fillId="0" borderId="12" xfId="0" applyBorder="1" applyAlignment="1">
      <alignment vertical="top"/>
    </xf>
    <xf numFmtId="0" fontId="47" fillId="18" borderId="13" xfId="3" quotePrefix="1" applyFont="1" applyFill="1" applyBorder="1" applyAlignment="1">
      <alignment horizontal="right" vertical="center"/>
    </xf>
    <xf numFmtId="0" fontId="0" fillId="18" borderId="34" xfId="0" applyFill="1" applyBorder="1" applyAlignment="1">
      <alignment horizontal="right" vertical="center"/>
    </xf>
    <xf numFmtId="0" fontId="22" fillId="27" borderId="36" xfId="3" quotePrefix="1" applyFont="1" applyFill="1" applyBorder="1" applyAlignment="1">
      <alignment horizontal="left" vertical="center"/>
    </xf>
    <xf numFmtId="0" fontId="3" fillId="27" borderId="10" xfId="0" applyFont="1" applyFill="1" applyBorder="1" applyAlignment="1">
      <alignment horizontal="left" vertical="center"/>
    </xf>
    <xf numFmtId="0" fontId="3" fillId="27" borderId="34" xfId="0" applyFont="1" applyFill="1" applyBorder="1" applyAlignment="1">
      <alignment horizontal="left" vertical="center"/>
    </xf>
    <xf numFmtId="0" fontId="47" fillId="3" borderId="10" xfId="3" applyFont="1" applyFill="1" applyBorder="1" applyAlignment="1">
      <alignment horizontal="left" vertical="top"/>
    </xf>
    <xf numFmtId="0" fontId="0" fillId="0" borderId="34" xfId="0" applyBorder="1" applyAlignment="1">
      <alignment horizontal="left" vertical="top"/>
    </xf>
    <xf numFmtId="0" fontId="47" fillId="3" borderId="36" xfId="3" applyFont="1" applyFill="1" applyBorder="1" applyAlignment="1">
      <alignment horizontal="left" vertical="top"/>
    </xf>
    <xf numFmtId="0" fontId="0" fillId="0" borderId="10" xfId="0" applyBorder="1"/>
    <xf numFmtId="0" fontId="0" fillId="0" borderId="11" xfId="0" applyBorder="1"/>
    <xf numFmtId="0" fontId="130" fillId="36" borderId="0" xfId="3" applyFont="1" applyFill="1" applyAlignment="1">
      <alignment horizontal="center" vertical="center" wrapText="1"/>
    </xf>
    <xf numFmtId="0" fontId="12" fillId="5" borderId="0" xfId="3" applyFill="1" applyAlignment="1">
      <alignment horizontal="center"/>
    </xf>
    <xf numFmtId="0" fontId="12" fillId="0" borderId="136" xfId="3" applyBorder="1" applyAlignment="1" applyProtection="1">
      <alignment horizontal="center"/>
      <protection locked="0"/>
    </xf>
    <xf numFmtId="0" fontId="12" fillId="0" borderId="137" xfId="3" applyBorder="1" applyAlignment="1" applyProtection="1">
      <alignment horizontal="center"/>
      <protection locked="0"/>
    </xf>
    <xf numFmtId="0" fontId="12" fillId="0" borderId="138" xfId="3" applyBorder="1" applyAlignment="1" applyProtection="1">
      <alignment horizontal="center"/>
      <protection locked="0"/>
    </xf>
    <xf numFmtId="0" fontId="12" fillId="0" borderId="139" xfId="3" applyBorder="1" applyAlignment="1" applyProtection="1">
      <alignment horizontal="center"/>
      <protection locked="0"/>
    </xf>
    <xf numFmtId="0" fontId="12" fillId="0" borderId="0" xfId="3" applyAlignment="1" applyProtection="1">
      <alignment horizontal="center"/>
      <protection locked="0"/>
    </xf>
    <xf numFmtId="0" fontId="12" fillId="0" borderId="140" xfId="3" applyBorder="1" applyAlignment="1" applyProtection="1">
      <alignment horizontal="center"/>
      <protection locked="0"/>
    </xf>
    <xf numFmtId="0" fontId="12" fillId="0" borderId="141" xfId="3" applyBorder="1" applyAlignment="1" applyProtection="1">
      <alignment horizontal="center"/>
      <protection locked="0"/>
    </xf>
    <xf numFmtId="0" fontId="12" fillId="0" borderId="142" xfId="3" applyBorder="1" applyAlignment="1" applyProtection="1">
      <alignment horizontal="center"/>
      <protection locked="0"/>
    </xf>
    <xf numFmtId="0" fontId="12" fillId="0" borderId="143" xfId="3" applyBorder="1" applyAlignment="1" applyProtection="1">
      <alignment horizontal="center"/>
      <protection locked="0"/>
    </xf>
    <xf numFmtId="0" fontId="5" fillId="3" borderId="6" xfId="3" applyFont="1" applyFill="1" applyBorder="1" applyAlignment="1">
      <alignment horizontal="center" vertical="center"/>
    </xf>
    <xf numFmtId="0" fontId="12" fillId="3" borderId="216" xfId="3" applyFill="1" applyBorder="1"/>
    <xf numFmtId="0" fontId="12" fillId="3" borderId="217" xfId="3" applyFill="1" applyBorder="1"/>
    <xf numFmtId="0" fontId="179" fillId="12" borderId="226" xfId="3" applyFont="1" applyFill="1" applyBorder="1" applyAlignment="1">
      <alignment vertical="center"/>
    </xf>
    <xf numFmtId="0" fontId="179" fillId="12" borderId="239" xfId="3" applyFont="1" applyFill="1" applyBorder="1" applyAlignment="1">
      <alignment vertical="center"/>
    </xf>
    <xf numFmtId="0" fontId="179" fillId="12" borderId="219" xfId="3" applyFont="1" applyFill="1" applyBorder="1" applyAlignment="1">
      <alignment vertical="center"/>
    </xf>
    <xf numFmtId="176" fontId="7" fillId="3" borderId="33" xfId="3" applyNumberFormat="1" applyFont="1" applyFill="1" applyBorder="1" applyAlignment="1" applyProtection="1">
      <alignment horizontal="left" vertical="center"/>
      <protection locked="0"/>
    </xf>
    <xf numFmtId="176" fontId="7" fillId="3" borderId="46" xfId="3" applyNumberFormat="1" applyFont="1" applyFill="1" applyBorder="1" applyAlignment="1" applyProtection="1">
      <alignment horizontal="left" vertical="center"/>
      <protection locked="0"/>
    </xf>
    <xf numFmtId="176" fontId="7" fillId="3" borderId="139" xfId="3" applyNumberFormat="1" applyFont="1" applyFill="1" applyBorder="1" applyAlignment="1" applyProtection="1">
      <alignment horizontal="left" vertical="center"/>
      <protection locked="0"/>
    </xf>
    <xf numFmtId="0" fontId="10" fillId="27" borderId="3" xfId="3" applyFont="1" applyFill="1" applyBorder="1" applyAlignment="1" applyProtection="1">
      <alignment horizontal="left" vertical="center"/>
      <protection locked="0"/>
    </xf>
    <xf numFmtId="0" fontId="10" fillId="27" borderId="4" xfId="3" applyFont="1" applyFill="1" applyBorder="1" applyAlignment="1" applyProtection="1">
      <alignment horizontal="left" vertical="center"/>
      <protection locked="0"/>
    </xf>
    <xf numFmtId="0" fontId="10" fillId="27" borderId="5" xfId="3" applyFont="1" applyFill="1" applyBorder="1" applyAlignment="1" applyProtection="1">
      <alignment horizontal="left" vertical="center"/>
      <protection locked="0"/>
    </xf>
    <xf numFmtId="0" fontId="7" fillId="3" borderId="4" xfId="3" applyFont="1" applyFill="1" applyBorder="1" applyAlignment="1">
      <alignment horizontal="left" vertical="center" wrapText="1"/>
    </xf>
    <xf numFmtId="0" fontId="7" fillId="3" borderId="12" xfId="3" applyFont="1" applyFill="1" applyBorder="1" applyAlignment="1">
      <alignment horizontal="left" vertical="center" wrapText="1"/>
    </xf>
    <xf numFmtId="0" fontId="10" fillId="19" borderId="245" xfId="3" applyFont="1" applyFill="1" applyBorder="1" applyAlignment="1">
      <alignment horizontal="center" vertical="center" textRotation="90"/>
    </xf>
    <xf numFmtId="0" fontId="12" fillId="19" borderId="77" xfId="3" applyFill="1" applyBorder="1" applyAlignment="1">
      <alignment horizontal="center" vertical="center" textRotation="90"/>
    </xf>
    <xf numFmtId="0" fontId="12" fillId="19" borderId="39" xfId="3" applyFill="1" applyBorder="1" applyAlignment="1">
      <alignment horizontal="center" vertical="center" textRotation="90"/>
    </xf>
    <xf numFmtId="0" fontId="10" fillId="19" borderId="266" xfId="3" applyFont="1" applyFill="1" applyBorder="1" applyAlignment="1">
      <alignment horizontal="center" vertical="center"/>
    </xf>
    <xf numFmtId="0" fontId="10" fillId="19" borderId="262" xfId="3" applyFont="1" applyFill="1" applyBorder="1" applyAlignment="1">
      <alignment horizontal="center" vertical="center"/>
    </xf>
    <xf numFmtId="0" fontId="12" fillId="19" borderId="37" xfId="3" applyFill="1" applyBorder="1" applyAlignment="1">
      <alignment horizontal="center" vertical="center"/>
    </xf>
    <xf numFmtId="0" fontId="12" fillId="19" borderId="35" xfId="3" applyFill="1" applyBorder="1" applyAlignment="1">
      <alignment horizontal="center" vertical="center"/>
    </xf>
    <xf numFmtId="0" fontId="141" fillId="19" borderId="196" xfId="3" applyFont="1" applyFill="1" applyBorder="1" applyAlignment="1">
      <alignment horizontal="center" vertical="center"/>
    </xf>
    <xf numFmtId="0" fontId="141" fillId="19" borderId="7" xfId="3" applyFont="1" applyFill="1" applyBorder="1" applyAlignment="1">
      <alignment horizontal="center" vertical="center"/>
    </xf>
    <xf numFmtId="0" fontId="141" fillId="19" borderId="200" xfId="3" applyFont="1" applyFill="1" applyBorder="1" applyAlignment="1">
      <alignment horizontal="center" vertical="center"/>
    </xf>
    <xf numFmtId="0" fontId="12" fillId="19" borderId="258" xfId="3" applyFill="1" applyBorder="1" applyAlignment="1">
      <alignment horizontal="center" vertical="center"/>
    </xf>
    <xf numFmtId="0" fontId="12" fillId="19" borderId="260" xfId="3" applyFill="1" applyBorder="1" applyAlignment="1">
      <alignment horizontal="center" vertical="center"/>
    </xf>
    <xf numFmtId="0" fontId="12" fillId="19" borderId="265" xfId="3" applyFill="1" applyBorder="1" applyAlignment="1">
      <alignment horizontal="center" vertical="center"/>
    </xf>
    <xf numFmtId="0" fontId="10" fillId="27" borderId="13" xfId="3" applyFont="1" applyFill="1" applyBorder="1" applyAlignment="1" applyProtection="1">
      <alignment horizontal="left" vertical="center"/>
      <protection locked="0"/>
    </xf>
    <xf numFmtId="0" fontId="10" fillId="27" borderId="10" xfId="3" applyFont="1" applyFill="1" applyBorder="1" applyAlignment="1" applyProtection="1">
      <alignment horizontal="left" vertical="center"/>
      <protection locked="0"/>
    </xf>
    <xf numFmtId="0" fontId="17" fillId="27" borderId="10" xfId="0" applyFont="1" applyFill="1" applyBorder="1" applyAlignment="1">
      <alignment horizontal="left" vertical="center"/>
    </xf>
    <xf numFmtId="0" fontId="17" fillId="27" borderId="34" xfId="0" applyFont="1" applyFill="1" applyBorder="1" applyAlignment="1">
      <alignment horizontal="left" vertical="center"/>
    </xf>
    <xf numFmtId="0" fontId="7" fillId="3" borderId="0" xfId="3" applyFont="1" applyFill="1" applyAlignment="1">
      <alignment horizontal="left" vertical="center" wrapText="1"/>
    </xf>
    <xf numFmtId="0" fontId="7" fillId="3" borderId="132" xfId="3" applyFont="1" applyFill="1" applyBorder="1" applyAlignment="1">
      <alignment horizontal="left" vertical="center" wrapText="1"/>
    </xf>
    <xf numFmtId="0" fontId="10" fillId="27" borderId="264" xfId="3" applyFont="1" applyFill="1" applyBorder="1" applyAlignment="1" applyProtection="1">
      <alignment horizontal="left" vertical="center"/>
      <protection locked="0"/>
    </xf>
    <xf numFmtId="0" fontId="16" fillId="27" borderId="46" xfId="3" applyFont="1" applyFill="1" applyBorder="1" applyAlignment="1" applyProtection="1">
      <alignment horizontal="left" vertical="center"/>
      <protection locked="0"/>
    </xf>
    <xf numFmtId="0" fontId="179" fillId="12" borderId="3" xfId="3" applyFont="1" applyFill="1" applyBorder="1" applyAlignment="1">
      <alignment horizontal="left" vertical="center"/>
    </xf>
    <xf numFmtId="0" fontId="175" fillId="12" borderId="4" xfId="3" applyFont="1" applyFill="1" applyBorder="1" applyAlignment="1">
      <alignment horizontal="left" vertical="center"/>
    </xf>
    <xf numFmtId="0" fontId="175" fillId="12" borderId="5" xfId="3" applyFont="1" applyFill="1" applyBorder="1" applyAlignment="1">
      <alignment horizontal="left" vertical="center"/>
    </xf>
    <xf numFmtId="0" fontId="7" fillId="3" borderId="137" xfId="3" applyFont="1" applyFill="1" applyBorder="1" applyAlignment="1">
      <alignment horizontal="left" vertical="center" wrapText="1"/>
    </xf>
    <xf numFmtId="0" fontId="7" fillId="3" borderId="45" xfId="3" applyFont="1" applyFill="1" applyBorder="1" applyAlignment="1">
      <alignment horizontal="left" vertical="center" wrapText="1"/>
    </xf>
    <xf numFmtId="0" fontId="7" fillId="3" borderId="260" xfId="3" applyFont="1" applyFill="1" applyBorder="1" applyAlignment="1">
      <alignment vertical="center" wrapText="1"/>
    </xf>
    <xf numFmtId="0" fontId="7" fillId="3" borderId="265" xfId="3" applyFont="1" applyFill="1" applyBorder="1" applyAlignment="1">
      <alignment vertical="center" wrapText="1"/>
    </xf>
    <xf numFmtId="0" fontId="179" fillId="12" borderId="226" xfId="3" applyFont="1" applyFill="1" applyBorder="1" applyAlignment="1">
      <alignment horizontal="left" vertical="center"/>
    </xf>
    <xf numFmtId="0" fontId="4" fillId="12" borderId="239" xfId="0" applyFont="1" applyFill="1" applyBorder="1" applyAlignment="1">
      <alignment horizontal="left" vertical="center"/>
    </xf>
    <xf numFmtId="0" fontId="4" fillId="12" borderId="222" xfId="0" applyFont="1" applyFill="1" applyBorder="1" applyAlignment="1">
      <alignment horizontal="left" vertical="center"/>
    </xf>
    <xf numFmtId="0" fontId="4" fillId="12" borderId="239" xfId="0" applyFont="1" applyFill="1" applyBorder="1" applyAlignment="1">
      <alignment vertical="center"/>
    </xf>
    <xf numFmtId="0" fontId="4" fillId="12" borderId="222" xfId="0" applyFont="1" applyFill="1" applyBorder="1" applyAlignment="1">
      <alignment vertical="center"/>
    </xf>
    <xf numFmtId="0" fontId="179" fillId="12" borderId="218" xfId="3" applyFont="1" applyFill="1" applyBorder="1" applyAlignment="1">
      <alignment horizontal="left" vertical="center"/>
    </xf>
    <xf numFmtId="0" fontId="132" fillId="18" borderId="1" xfId="3" applyFont="1" applyFill="1" applyBorder="1" applyAlignment="1">
      <alignment horizontal="right" vertical="center"/>
    </xf>
    <xf numFmtId="0" fontId="177" fillId="18" borderId="5" xfId="3" applyFont="1" applyFill="1" applyBorder="1" applyAlignment="1">
      <alignment horizontal="right" vertical="center"/>
    </xf>
    <xf numFmtId="0" fontId="12" fillId="18" borderId="1" xfId="3" applyFill="1" applyBorder="1" applyAlignment="1">
      <alignment horizontal="right" vertical="center"/>
    </xf>
    <xf numFmtId="0" fontId="177" fillId="18" borderId="138" xfId="3" applyFont="1" applyFill="1" applyBorder="1" applyAlignment="1">
      <alignment horizontal="right" vertical="center"/>
    </xf>
    <xf numFmtId="0" fontId="12" fillId="18" borderId="47" xfId="3" applyFill="1" applyBorder="1" applyAlignment="1">
      <alignment horizontal="right" vertical="center"/>
    </xf>
    <xf numFmtId="0" fontId="12" fillId="3" borderId="60" xfId="3" applyFill="1" applyBorder="1" applyAlignment="1" applyProtection="1">
      <alignment horizontal="center" vertical="center"/>
      <protection locked="0"/>
    </xf>
    <xf numFmtId="0" fontId="12" fillId="3" borderId="0" xfId="3" applyFill="1" applyAlignment="1" applyProtection="1">
      <alignment horizontal="center" vertical="center"/>
      <protection locked="0"/>
    </xf>
    <xf numFmtId="0" fontId="12" fillId="3" borderId="132" xfId="3" applyFill="1" applyBorder="1" applyAlignment="1" applyProtection="1">
      <alignment horizontal="center" vertical="center"/>
      <protection locked="0"/>
    </xf>
    <xf numFmtId="0" fontId="12" fillId="3" borderId="30" xfId="3" applyFill="1" applyBorder="1" applyAlignment="1" applyProtection="1">
      <alignment horizontal="center" vertical="center"/>
      <protection locked="0"/>
    </xf>
    <xf numFmtId="0" fontId="12" fillId="3" borderId="260" xfId="3" applyFill="1" applyBorder="1" applyAlignment="1" applyProtection="1">
      <alignment horizontal="center" vertical="center"/>
      <protection locked="0"/>
    </xf>
    <xf numFmtId="0" fontId="12" fillId="3" borderId="265" xfId="3" applyFill="1" applyBorder="1" applyAlignment="1" applyProtection="1">
      <alignment horizontal="center" vertical="center"/>
      <protection locked="0"/>
    </xf>
    <xf numFmtId="0" fontId="10" fillId="19" borderId="4" xfId="3" applyFont="1" applyFill="1" applyBorder="1" applyAlignment="1">
      <alignment horizontal="center" vertical="center"/>
    </xf>
    <xf numFmtId="0" fontId="10" fillId="19" borderId="12" xfId="3" applyFont="1" applyFill="1" applyBorder="1" applyAlignment="1">
      <alignment horizontal="center" vertical="center"/>
    </xf>
    <xf numFmtId="0" fontId="177" fillId="18" borderId="143" xfId="3" applyFont="1" applyFill="1" applyBorder="1" applyAlignment="1">
      <alignment horizontal="right" vertical="center"/>
    </xf>
    <xf numFmtId="0" fontId="12" fillId="18" borderId="2" xfId="3" applyFill="1" applyBorder="1" applyAlignment="1">
      <alignment horizontal="right" vertical="center"/>
    </xf>
    <xf numFmtId="0" fontId="132" fillId="18" borderId="2" xfId="3" applyFont="1" applyFill="1" applyBorder="1" applyAlignment="1">
      <alignment horizontal="right" vertical="center"/>
    </xf>
    <xf numFmtId="0" fontId="52" fillId="19" borderId="78" xfId="3" applyFont="1" applyFill="1" applyBorder="1" applyAlignment="1">
      <alignment horizontal="center" vertical="center" textRotation="90" wrapText="1"/>
    </xf>
    <xf numFmtId="0" fontId="52" fillId="19" borderId="33" xfId="3" applyFont="1" applyFill="1" applyBorder="1" applyAlignment="1">
      <alignment horizontal="center" vertical="center" textRotation="90" wrapText="1"/>
    </xf>
    <xf numFmtId="0" fontId="52" fillId="19" borderId="83" xfId="3" applyFont="1" applyFill="1" applyBorder="1" applyAlignment="1">
      <alignment horizontal="center" vertical="center" textRotation="90" wrapText="1"/>
    </xf>
    <xf numFmtId="0" fontId="10" fillId="19" borderId="3" xfId="3" applyFont="1" applyFill="1" applyBorder="1" applyAlignment="1">
      <alignment vertical="center"/>
    </xf>
    <xf numFmtId="0" fontId="10" fillId="19" borderId="4" xfId="3" applyFont="1" applyFill="1" applyBorder="1" applyAlignment="1">
      <alignment vertical="center"/>
    </xf>
    <xf numFmtId="0" fontId="132" fillId="18" borderId="143" xfId="3" applyFont="1" applyFill="1" applyBorder="1" applyAlignment="1" applyProtection="1">
      <alignment horizontal="left" vertical="center"/>
      <protection locked="0"/>
    </xf>
    <xf numFmtId="0" fontId="132" fillId="18" borderId="2" xfId="3" applyFont="1" applyFill="1" applyBorder="1" applyAlignment="1" applyProtection="1">
      <alignment horizontal="left" vertical="center"/>
      <protection locked="0"/>
    </xf>
    <xf numFmtId="0" fontId="12" fillId="3" borderId="2" xfId="3" applyFill="1" applyBorder="1" applyAlignment="1" applyProtection="1">
      <alignment vertical="center"/>
      <protection locked="0"/>
    </xf>
    <xf numFmtId="0" fontId="10" fillId="18" borderId="1" xfId="3" applyFont="1" applyFill="1" applyBorder="1" applyAlignment="1">
      <alignment horizontal="center" vertical="center"/>
    </xf>
    <xf numFmtId="0" fontId="10" fillId="3" borderId="1" xfId="3" applyFont="1" applyFill="1" applyBorder="1" applyAlignment="1">
      <alignment horizontal="center" vertical="center"/>
    </xf>
    <xf numFmtId="0" fontId="52" fillId="19" borderId="144" xfId="3" applyFont="1" applyFill="1" applyBorder="1" applyAlignment="1">
      <alignment horizontal="center" vertical="center" textRotation="90" wrapText="1"/>
    </xf>
    <xf numFmtId="0" fontId="12" fillId="3" borderId="8" xfId="3" applyFill="1" applyBorder="1" applyAlignment="1" applyProtection="1">
      <alignment vertical="center"/>
      <protection locked="0"/>
    </xf>
    <xf numFmtId="0" fontId="132" fillId="18" borderId="5" xfId="3" applyFont="1" applyFill="1" applyBorder="1" applyAlignment="1" applyProtection="1">
      <alignment horizontal="left" vertical="center"/>
      <protection locked="0"/>
    </xf>
    <xf numFmtId="0" fontId="132" fillId="18" borderId="1" xfId="3" applyFont="1" applyFill="1" applyBorder="1" applyAlignment="1" applyProtection="1">
      <alignment horizontal="left" vertical="center"/>
      <protection locked="0"/>
    </xf>
    <xf numFmtId="0" fontId="12" fillId="3" borderId="1" xfId="3" applyFill="1" applyBorder="1" applyAlignment="1" applyProtection="1">
      <alignment vertical="center"/>
      <protection locked="0"/>
    </xf>
    <xf numFmtId="0" fontId="12" fillId="3" borderId="9" xfId="3" applyFill="1" applyBorder="1" applyAlignment="1" applyProtection="1">
      <alignment vertical="center"/>
      <protection locked="0"/>
    </xf>
    <xf numFmtId="0" fontId="132" fillId="18" borderId="34" xfId="3" applyFont="1" applyFill="1" applyBorder="1" applyAlignment="1" applyProtection="1">
      <alignment horizontal="left" vertical="center"/>
      <protection locked="0"/>
    </xf>
    <xf numFmtId="0" fontId="132" fillId="18" borderId="35" xfId="3" applyFont="1" applyFill="1" applyBorder="1" applyAlignment="1" applyProtection="1">
      <alignment horizontal="left" vertical="center"/>
      <protection locked="0"/>
    </xf>
    <xf numFmtId="0" fontId="12" fillId="3" borderId="35" xfId="3" applyFill="1" applyBorder="1" applyAlignment="1" applyProtection="1">
      <alignment vertical="center"/>
      <protection locked="0"/>
    </xf>
    <xf numFmtId="0" fontId="12" fillId="3" borderId="38" xfId="3" applyFill="1" applyBorder="1" applyAlignment="1" applyProtection="1">
      <alignment vertical="center"/>
      <protection locked="0"/>
    </xf>
    <xf numFmtId="0" fontId="179" fillId="12" borderId="264" xfId="3" applyFont="1" applyFill="1" applyBorder="1" applyAlignment="1">
      <alignment horizontal="left" vertical="center"/>
    </xf>
    <xf numFmtId="0" fontId="179" fillId="12" borderId="3" xfId="3" applyFont="1" applyFill="1" applyBorder="1" applyAlignment="1">
      <alignment vertical="center"/>
    </xf>
    <xf numFmtId="0" fontId="4" fillId="12" borderId="4" xfId="0" applyFont="1" applyFill="1" applyBorder="1" applyAlignment="1">
      <alignment vertical="center"/>
    </xf>
    <xf numFmtId="0" fontId="4" fillId="12" borderId="5" xfId="0" applyFont="1" applyFill="1" applyBorder="1" applyAlignment="1">
      <alignment vertical="center"/>
    </xf>
    <xf numFmtId="0" fontId="179" fillId="12" borderId="4" xfId="3" applyFont="1" applyFill="1" applyBorder="1" applyAlignment="1">
      <alignment vertical="center"/>
    </xf>
    <xf numFmtId="0" fontId="175" fillId="12" borderId="4" xfId="3" applyFont="1" applyFill="1" applyBorder="1" applyAlignment="1">
      <alignment vertical="center"/>
    </xf>
    <xf numFmtId="0" fontId="102" fillId="18" borderId="6" xfId="0" applyFont="1" applyFill="1" applyBorder="1" applyAlignment="1">
      <alignment horizontal="center" vertical="center" wrapText="1"/>
    </xf>
    <xf numFmtId="0" fontId="17" fillId="18" borderId="217" xfId="0" applyFont="1" applyFill="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43" xfId="0" applyFont="1" applyBorder="1" applyAlignment="1">
      <alignment horizontal="center" vertical="center"/>
    </xf>
    <xf numFmtId="0" fontId="3" fillId="0" borderId="141" xfId="0" applyFont="1" applyBorder="1" applyAlignment="1">
      <alignment horizontal="center" vertical="center"/>
    </xf>
    <xf numFmtId="0" fontId="3" fillId="0" borderId="5" xfId="0" applyFont="1" applyBorder="1" applyAlignment="1">
      <alignment horizontal="center" vertical="center"/>
    </xf>
    <xf numFmtId="0" fontId="130" fillId="12" borderId="0" xfId="0" applyFont="1" applyFill="1" applyAlignment="1">
      <alignment horizontal="center" vertical="center" wrapText="1"/>
    </xf>
    <xf numFmtId="0" fontId="137" fillId="31" borderId="0" xfId="0" applyFont="1" applyFill="1" applyAlignment="1">
      <alignment horizontal="left" vertical="center"/>
    </xf>
    <xf numFmtId="0" fontId="0" fillId="3" borderId="136" xfId="0" applyFill="1" applyBorder="1" applyAlignment="1">
      <alignment horizontal="left" vertical="top" wrapText="1"/>
    </xf>
    <xf numFmtId="0" fontId="0" fillId="3" borderId="137" xfId="0" applyFill="1" applyBorder="1" applyAlignment="1">
      <alignment horizontal="left" vertical="top" wrapText="1"/>
    </xf>
    <xf numFmtId="0" fontId="0" fillId="0" borderId="137" xfId="0" applyBorder="1" applyAlignment="1">
      <alignment horizontal="left" vertical="top" wrapText="1"/>
    </xf>
    <xf numFmtId="0" fontId="0" fillId="0" borderId="138" xfId="0" applyBorder="1" applyAlignment="1">
      <alignment horizontal="left" vertical="top" wrapText="1"/>
    </xf>
    <xf numFmtId="0" fontId="0" fillId="3" borderId="139" xfId="0" applyFill="1" applyBorder="1" applyAlignment="1">
      <alignment horizontal="left" vertical="top" wrapText="1"/>
    </xf>
    <xf numFmtId="0" fontId="0" fillId="3" borderId="0" xfId="0" applyFill="1" applyAlignment="1">
      <alignment horizontal="left" vertical="top" wrapText="1"/>
    </xf>
    <xf numFmtId="0" fontId="0" fillId="0" borderId="140" xfId="0" applyBorder="1" applyAlignment="1">
      <alignment horizontal="left" vertical="top" wrapText="1"/>
    </xf>
    <xf numFmtId="0" fontId="0" fillId="3" borderId="141" xfId="0" applyFill="1" applyBorder="1" applyAlignment="1">
      <alignment horizontal="left" vertical="top" wrapText="1"/>
    </xf>
    <xf numFmtId="0" fontId="0" fillId="3" borderId="142" xfId="0" applyFill="1" applyBorder="1" applyAlignment="1">
      <alignment horizontal="left" vertical="top" wrapText="1"/>
    </xf>
    <xf numFmtId="0" fontId="0" fillId="0" borderId="142" xfId="0" applyBorder="1" applyAlignment="1">
      <alignment horizontal="left" vertical="top" wrapText="1"/>
    </xf>
    <xf numFmtId="0" fontId="0" fillId="0" borderId="143" xfId="0" applyBorder="1" applyAlignment="1">
      <alignment horizontal="left" vertical="top" wrapText="1"/>
    </xf>
    <xf numFmtId="0" fontId="3" fillId="0" borderId="139" xfId="0" applyFont="1" applyBorder="1" applyAlignment="1">
      <alignment horizontal="center"/>
    </xf>
    <xf numFmtId="0" fontId="3" fillId="0" borderId="0" xfId="0" applyFont="1" applyAlignment="1">
      <alignment horizontal="center"/>
    </xf>
    <xf numFmtId="0" fontId="3" fillId="0" borderId="140" xfId="0" applyFont="1" applyBorder="1" applyAlignment="1">
      <alignment horizontal="center"/>
    </xf>
    <xf numFmtId="0" fontId="0" fillId="0" borderId="139" xfId="0" applyBorder="1" applyAlignment="1">
      <alignment horizontal="left" vertical="center" wrapText="1"/>
    </xf>
    <xf numFmtId="0" fontId="0" fillId="0" borderId="0" xfId="0" applyAlignment="1">
      <alignment horizontal="left" vertical="center" wrapText="1"/>
    </xf>
    <xf numFmtId="0" fontId="0" fillId="0" borderId="140" xfId="0" applyBorder="1" applyAlignment="1">
      <alignment horizontal="left" vertical="center" wrapText="1"/>
    </xf>
    <xf numFmtId="0" fontId="0" fillId="0" borderId="139" xfId="0" applyBorder="1" applyAlignment="1">
      <alignment horizontal="left" vertical="center"/>
    </xf>
    <xf numFmtId="0" fontId="0" fillId="0" borderId="0" xfId="0" applyAlignment="1">
      <alignment horizontal="left" vertical="center"/>
    </xf>
    <xf numFmtId="0" fontId="0" fillId="0" borderId="140" xfId="0" applyBorder="1" applyAlignment="1">
      <alignment horizontal="left" vertical="center"/>
    </xf>
    <xf numFmtId="0" fontId="22" fillId="19" borderId="6" xfId="3" applyFont="1" applyFill="1" applyBorder="1" applyAlignment="1">
      <alignment horizontal="center" vertical="center"/>
    </xf>
    <xf numFmtId="0" fontId="3" fillId="19" borderId="216" xfId="0" applyFont="1" applyFill="1" applyBorder="1" applyAlignment="1">
      <alignment horizontal="center" vertical="center"/>
    </xf>
    <xf numFmtId="0" fontId="3" fillId="19" borderId="217" xfId="0" applyFont="1" applyFill="1" applyBorder="1" applyAlignment="1">
      <alignment horizontal="center" vertical="center"/>
    </xf>
    <xf numFmtId="0" fontId="47" fillId="0" borderId="3" xfId="3" applyFont="1" applyBorder="1" applyAlignment="1">
      <alignment horizontal="left" vertical="center" wrapText="1"/>
    </xf>
    <xf numFmtId="0" fontId="47" fillId="0" borderId="136" xfId="3" applyFont="1" applyBorder="1" applyAlignment="1">
      <alignment horizontal="left" vertical="center" wrapText="1"/>
    </xf>
    <xf numFmtId="0" fontId="0" fillId="0" borderId="137" xfId="0" applyBorder="1" applyAlignment="1">
      <alignment horizontal="left" vertical="center" wrapText="1"/>
    </xf>
    <xf numFmtId="0" fontId="0" fillId="0" borderId="45" xfId="0" applyBorder="1" applyAlignment="1">
      <alignment horizontal="left" vertical="center" wrapText="1"/>
    </xf>
    <xf numFmtId="0" fontId="0" fillId="0" borderId="258" xfId="0" applyBorder="1" applyAlignment="1">
      <alignment horizontal="left" vertical="center" wrapText="1"/>
    </xf>
    <xf numFmtId="0" fontId="0" fillId="0" borderId="260" xfId="0" applyBorder="1" applyAlignment="1">
      <alignment horizontal="left" vertical="center" wrapText="1"/>
    </xf>
    <xf numFmtId="0" fontId="0" fillId="0" borderId="265" xfId="0" applyBorder="1" applyAlignment="1">
      <alignment horizontal="left" vertical="center" wrapText="1"/>
    </xf>
    <xf numFmtId="0" fontId="22" fillId="19" borderId="3" xfId="3" applyFont="1" applyFill="1" applyBorder="1" applyAlignment="1">
      <alignment horizontal="right" vertical="center" wrapText="1"/>
    </xf>
    <xf numFmtId="0" fontId="3" fillId="19" borderId="4" xfId="0" applyFont="1" applyFill="1" applyBorder="1" applyAlignment="1">
      <alignment horizontal="right" vertical="center" wrapText="1"/>
    </xf>
    <xf numFmtId="0" fontId="3" fillId="19" borderId="5" xfId="0" applyFont="1" applyFill="1" applyBorder="1" applyAlignment="1">
      <alignment horizontal="right" vertical="center" wrapText="1"/>
    </xf>
    <xf numFmtId="0" fontId="0" fillId="0" borderId="7" xfId="0" applyBorder="1" applyAlignment="1">
      <alignment horizontal="center" vertical="center" wrapText="1"/>
    </xf>
    <xf numFmtId="0" fontId="0" fillId="0" borderId="60" xfId="0" applyBorder="1" applyAlignment="1">
      <alignment horizontal="center" vertical="center" wrapText="1"/>
    </xf>
    <xf numFmtId="0" fontId="0" fillId="0" borderId="30" xfId="0" applyBorder="1" applyAlignment="1">
      <alignment horizontal="center" vertical="center" wrapText="1"/>
    </xf>
    <xf numFmtId="0" fontId="0" fillId="0" borderId="260" xfId="0" applyBorder="1" applyAlignment="1">
      <alignment horizontal="center" vertical="center" wrapText="1"/>
    </xf>
    <xf numFmtId="0" fontId="47" fillId="0" borderId="141" xfId="3" applyFont="1" applyBorder="1" applyAlignment="1">
      <alignment horizontal="left" vertical="center" wrapText="1"/>
    </xf>
    <xf numFmtId="0" fontId="0" fillId="0" borderId="142" xfId="0" applyBorder="1" applyAlignment="1">
      <alignment horizontal="left" vertical="center" wrapText="1"/>
    </xf>
    <xf numFmtId="0" fontId="0" fillId="0" borderId="44" xfId="0" applyBorder="1" applyAlignment="1">
      <alignment horizontal="left" vertical="center" wrapText="1"/>
    </xf>
    <xf numFmtId="0" fontId="165" fillId="12" borderId="13" xfId="3" quotePrefix="1" applyFont="1" applyFill="1" applyBorder="1" applyAlignment="1">
      <alignment horizontal="right" vertical="center"/>
    </xf>
    <xf numFmtId="0" fontId="137" fillId="12" borderId="34" xfId="0" applyFont="1" applyFill="1" applyBorder="1" applyAlignment="1">
      <alignment horizontal="right" vertical="center"/>
    </xf>
    <xf numFmtId="14" fontId="52" fillId="27" borderId="226" xfId="3" applyNumberFormat="1" applyFont="1" applyFill="1" applyBorder="1" applyAlignment="1">
      <alignment horizontal="left" vertical="center"/>
    </xf>
    <xf numFmtId="14" fontId="29" fillId="27" borderId="239" xfId="0" applyNumberFormat="1" applyFont="1" applyFill="1" applyBorder="1" applyAlignment="1">
      <alignment horizontal="left" vertical="center"/>
    </xf>
    <xf numFmtId="14" fontId="29" fillId="27" borderId="219" xfId="0" applyNumberFormat="1" applyFont="1" applyFill="1" applyBorder="1" applyAlignment="1">
      <alignment horizontal="left" vertical="center"/>
    </xf>
    <xf numFmtId="0" fontId="152" fillId="0" borderId="4" xfId="0" applyFont="1" applyBorder="1" applyAlignment="1">
      <alignment horizontal="left" vertical="center"/>
    </xf>
    <xf numFmtId="0" fontId="22" fillId="3" borderId="266" xfId="3" applyFont="1" applyFill="1" applyBorder="1" applyAlignment="1">
      <alignment horizontal="right" vertical="center"/>
    </xf>
    <xf numFmtId="0" fontId="22" fillId="3" borderId="262" xfId="3" applyFont="1" applyFill="1" applyBorder="1" applyAlignment="1">
      <alignment horizontal="right" vertical="center"/>
    </xf>
    <xf numFmtId="0" fontId="22" fillId="3" borderId="262" xfId="3" applyFont="1" applyFill="1" applyBorder="1" applyAlignment="1">
      <alignment horizontal="left" vertical="center"/>
    </xf>
    <xf numFmtId="0" fontId="22" fillId="3" borderId="226" xfId="3" applyFont="1" applyFill="1" applyBorder="1" applyAlignment="1">
      <alignment horizontal="left" vertical="center"/>
    </xf>
    <xf numFmtId="0" fontId="22" fillId="3" borderId="269" xfId="3" applyFont="1" applyFill="1" applyBorder="1" applyAlignment="1">
      <alignment horizontal="right" vertical="center"/>
    </xf>
    <xf numFmtId="0" fontId="22" fillId="3" borderId="1" xfId="3" applyFont="1" applyFill="1" applyBorder="1" applyAlignment="1">
      <alignment horizontal="right" vertical="center"/>
    </xf>
    <xf numFmtId="0" fontId="22" fillId="7" borderId="6" xfId="3" applyFont="1" applyFill="1" applyBorder="1" applyAlignment="1">
      <alignment horizontal="center" vertical="center"/>
    </xf>
    <xf numFmtId="0" fontId="22" fillId="7" borderId="216" xfId="3" applyFont="1" applyFill="1" applyBorder="1" applyAlignment="1">
      <alignment horizontal="center" vertical="center"/>
    </xf>
    <xf numFmtId="0" fontId="22" fillId="7" borderId="217" xfId="3" applyFont="1" applyFill="1" applyBorder="1" applyAlignment="1">
      <alignment horizontal="center" vertical="center"/>
    </xf>
    <xf numFmtId="0" fontId="52" fillId="19" borderId="6" xfId="3" applyFont="1" applyFill="1" applyBorder="1" applyAlignment="1">
      <alignment horizontal="center" vertical="center" wrapText="1"/>
    </xf>
    <xf numFmtId="0" fontId="27" fillId="19" borderId="216" xfId="0" applyFont="1" applyFill="1" applyBorder="1" applyAlignment="1">
      <alignment horizontal="center" vertical="center" wrapText="1"/>
    </xf>
    <xf numFmtId="0" fontId="27" fillId="19" borderId="217" xfId="0" applyFont="1" applyFill="1" applyBorder="1" applyAlignment="1">
      <alignment horizontal="center" vertical="center" wrapText="1"/>
    </xf>
    <xf numFmtId="0" fontId="0" fillId="0" borderId="200" xfId="0" applyBorder="1" applyAlignment="1">
      <alignment horizontal="center" vertical="center" wrapText="1"/>
    </xf>
    <xf numFmtId="0" fontId="0" fillId="0" borderId="132" xfId="0" applyBorder="1" applyAlignment="1">
      <alignment horizontal="center" vertical="center" wrapText="1"/>
    </xf>
    <xf numFmtId="0" fontId="0" fillId="0" borderId="265" xfId="0" applyBorder="1" applyAlignment="1">
      <alignment horizontal="center" vertical="center" wrapText="1"/>
    </xf>
    <xf numFmtId="0" fontId="22" fillId="19" borderId="141" xfId="3" applyFont="1" applyFill="1" applyBorder="1" applyAlignment="1">
      <alignment horizontal="right" vertical="center" wrapText="1"/>
    </xf>
    <xf numFmtId="0" fontId="3" fillId="19" borderId="142" xfId="0" applyFont="1" applyFill="1" applyBorder="1" applyAlignment="1">
      <alignment horizontal="right" vertical="center" wrapText="1"/>
    </xf>
    <xf numFmtId="0" fontId="3" fillId="19" borderId="143" xfId="0" applyFont="1" applyFill="1" applyBorder="1" applyAlignment="1">
      <alignment horizontal="right" vertical="center" wrapText="1"/>
    </xf>
    <xf numFmtId="0" fontId="22" fillId="19" borderId="136" xfId="3" applyFont="1" applyFill="1" applyBorder="1" applyAlignment="1">
      <alignment horizontal="right" vertical="center" wrapText="1"/>
    </xf>
    <xf numFmtId="0" fontId="3" fillId="19" borderId="137" xfId="0" applyFont="1" applyFill="1" applyBorder="1" applyAlignment="1">
      <alignment horizontal="right" vertical="center" wrapText="1"/>
    </xf>
    <xf numFmtId="0" fontId="3" fillId="19" borderId="138" xfId="0" applyFont="1" applyFill="1" applyBorder="1" applyAlignment="1">
      <alignment horizontal="right" vertical="center" wrapText="1"/>
    </xf>
    <xf numFmtId="0" fontId="3" fillId="19" borderId="258" xfId="0" applyFont="1" applyFill="1" applyBorder="1" applyAlignment="1">
      <alignment horizontal="right" vertical="center" wrapText="1"/>
    </xf>
    <xf numFmtId="0" fontId="3" fillId="19" borderId="260" xfId="0" applyFont="1" applyFill="1" applyBorder="1" applyAlignment="1">
      <alignment horizontal="right" vertical="center" wrapText="1"/>
    </xf>
    <xf numFmtId="0" fontId="3" fillId="19" borderId="259" xfId="0" applyFont="1" applyFill="1" applyBorder="1" applyAlignment="1">
      <alignment horizontal="right" vertical="center" wrapText="1"/>
    </xf>
    <xf numFmtId="0" fontId="22" fillId="3" borderId="37" xfId="3" applyFont="1" applyFill="1" applyBorder="1" applyAlignment="1">
      <alignment horizontal="right" vertical="center"/>
    </xf>
    <xf numFmtId="0" fontId="22" fillId="3" borderId="35" xfId="3" applyFont="1" applyFill="1" applyBorder="1" applyAlignment="1">
      <alignment horizontal="right" vertical="center"/>
    </xf>
    <xf numFmtId="0" fontId="22" fillId="3" borderId="36" xfId="3" quotePrefix="1" applyFont="1" applyFill="1" applyBorder="1" applyAlignment="1">
      <alignment horizontal="left" vertical="center" indent="1"/>
    </xf>
    <xf numFmtId="0" fontId="22" fillId="3" borderId="10" xfId="3" quotePrefix="1" applyFont="1" applyFill="1" applyBorder="1" applyAlignment="1">
      <alignment horizontal="left" vertical="center" indent="1"/>
    </xf>
    <xf numFmtId="0" fontId="102" fillId="7" borderId="6" xfId="3" applyFont="1" applyFill="1" applyBorder="1" applyAlignment="1">
      <alignment horizontal="right" vertical="center" indent="1"/>
    </xf>
    <xf numFmtId="0" fontId="168" fillId="7" borderId="216" xfId="3" applyFont="1" applyFill="1" applyBorder="1" applyAlignment="1">
      <alignment horizontal="right" vertical="center" indent="1"/>
    </xf>
    <xf numFmtId="0" fontId="168" fillId="7" borderId="217" xfId="3" applyFont="1" applyFill="1" applyBorder="1" applyAlignment="1">
      <alignment horizontal="right" vertical="center" indent="1"/>
    </xf>
    <xf numFmtId="0" fontId="52" fillId="27" borderId="262" xfId="3" applyFont="1" applyFill="1" applyBorder="1" applyAlignment="1">
      <alignment vertical="center"/>
    </xf>
    <xf numFmtId="0" fontId="52" fillId="27" borderId="226" xfId="3" applyFont="1" applyFill="1" applyBorder="1" applyAlignment="1">
      <alignment vertical="center"/>
    </xf>
    <xf numFmtId="0" fontId="52" fillId="27" borderId="222" xfId="3" applyFont="1" applyFill="1" applyBorder="1" applyAlignment="1">
      <alignment vertical="center"/>
    </xf>
    <xf numFmtId="0" fontId="52" fillId="27" borderId="263" xfId="3" applyFont="1" applyFill="1" applyBorder="1" applyAlignment="1">
      <alignment vertical="center"/>
    </xf>
    <xf numFmtId="0" fontId="52" fillId="27" borderId="1" xfId="3" applyFont="1" applyFill="1" applyBorder="1" applyAlignment="1">
      <alignment horizontal="left" vertical="center"/>
    </xf>
    <xf numFmtId="0" fontId="52" fillId="27" borderId="3" xfId="3" applyFont="1" applyFill="1" applyBorder="1" applyAlignment="1">
      <alignment horizontal="left" vertical="center"/>
    </xf>
    <xf numFmtId="0" fontId="52" fillId="27" borderId="138" xfId="3" applyFont="1" applyFill="1" applyBorder="1" applyAlignment="1">
      <alignment vertical="center"/>
    </xf>
    <xf numFmtId="0" fontId="52" fillId="27" borderId="47" xfId="3" applyFont="1" applyFill="1" applyBorder="1" applyAlignment="1">
      <alignment vertical="center"/>
    </xf>
    <xf numFmtId="0" fontId="52" fillId="27" borderId="72" xfId="3" applyFont="1" applyFill="1" applyBorder="1" applyAlignment="1">
      <alignment vertical="center"/>
    </xf>
    <xf numFmtId="0" fontId="165" fillId="12" borderId="264" xfId="3" quotePrefix="1" applyFont="1" applyFill="1" applyBorder="1" applyAlignment="1">
      <alignment horizontal="right" vertical="center"/>
    </xf>
    <xf numFmtId="0" fontId="137" fillId="12" borderId="5" xfId="0" applyFont="1" applyFill="1" applyBorder="1" applyAlignment="1">
      <alignment horizontal="right" vertical="center"/>
    </xf>
    <xf numFmtId="0" fontId="52" fillId="27" borderId="3" xfId="3" quotePrefix="1" applyFont="1" applyFill="1" applyBorder="1" applyAlignment="1">
      <alignment vertical="center"/>
    </xf>
    <xf numFmtId="0" fontId="29" fillId="27" borderId="4" xfId="0" applyFont="1" applyFill="1" applyBorder="1" applyAlignment="1">
      <alignment vertical="center"/>
    </xf>
    <xf numFmtId="0" fontId="52" fillId="27" borderId="10" xfId="3" applyFont="1" applyFill="1" applyBorder="1" applyAlignment="1">
      <alignment horizontal="left" vertical="center"/>
    </xf>
    <xf numFmtId="0" fontId="29" fillId="27" borderId="10" xfId="0" applyFont="1" applyFill="1" applyBorder="1" applyAlignment="1">
      <alignment vertical="center"/>
    </xf>
    <xf numFmtId="0" fontId="29" fillId="27" borderId="11" xfId="0" applyFont="1" applyFill="1" applyBorder="1" applyAlignment="1">
      <alignment vertical="center"/>
    </xf>
    <xf numFmtId="0" fontId="52" fillId="27" borderId="4" xfId="3" applyFont="1" applyFill="1" applyBorder="1" applyAlignment="1">
      <alignment vertical="center"/>
    </xf>
    <xf numFmtId="0" fontId="29" fillId="27" borderId="12" xfId="0" applyFont="1" applyFill="1" applyBorder="1" applyAlignment="1">
      <alignment vertical="center"/>
    </xf>
    <xf numFmtId="0" fontId="52" fillId="27" borderId="36" xfId="3" applyFont="1" applyFill="1" applyBorder="1" applyAlignment="1">
      <alignment vertical="center"/>
    </xf>
    <xf numFmtId="0" fontId="18" fillId="27" borderId="10" xfId="0" applyFont="1" applyFill="1" applyBorder="1" applyAlignment="1">
      <alignment vertical="center"/>
    </xf>
    <xf numFmtId="0" fontId="52" fillId="27" borderId="36" xfId="3" applyFont="1" applyFill="1" applyBorder="1" applyAlignment="1">
      <alignment horizontal="left" vertical="center"/>
    </xf>
    <xf numFmtId="0" fontId="18" fillId="27" borderId="10" xfId="0" applyFont="1" applyFill="1" applyBorder="1" applyAlignment="1">
      <alignment horizontal="left" vertical="center"/>
    </xf>
    <xf numFmtId="0" fontId="18" fillId="27" borderId="11" xfId="0" applyFont="1" applyFill="1" applyBorder="1" applyAlignment="1">
      <alignment horizontal="left" vertical="center"/>
    </xf>
    <xf numFmtId="14" fontId="84" fillId="0" borderId="207" xfId="0" applyNumberFormat="1" applyFont="1" applyBorder="1" applyAlignment="1">
      <alignment horizontal="center" vertical="center"/>
    </xf>
    <xf numFmtId="0" fontId="84" fillId="0" borderId="1" xfId="0" applyFont="1" applyBorder="1" applyAlignment="1">
      <alignment horizontal="center" vertical="center"/>
    </xf>
    <xf numFmtId="0" fontId="84" fillId="0" borderId="1" xfId="0" applyFont="1" applyBorder="1" applyAlignment="1">
      <alignment horizontal="center" vertical="center" wrapText="1"/>
    </xf>
    <xf numFmtId="0" fontId="84" fillId="0" borderId="208" xfId="0" applyFont="1" applyBorder="1" applyAlignment="1">
      <alignment horizontal="center" vertical="center"/>
    </xf>
    <xf numFmtId="0" fontId="0" fillId="0" borderId="213" xfId="0" applyBorder="1" applyAlignment="1">
      <alignment horizontal="center"/>
    </xf>
    <xf numFmtId="0" fontId="0" fillId="0" borderId="214" xfId="0" applyBorder="1" applyAlignment="1">
      <alignment horizontal="center"/>
    </xf>
    <xf numFmtId="0" fontId="0" fillId="0" borderId="215" xfId="0" applyBorder="1" applyAlignment="1">
      <alignment horizontal="center"/>
    </xf>
    <xf numFmtId="0" fontId="0" fillId="0" borderId="203" xfId="0" applyBorder="1" applyAlignment="1">
      <alignment horizontal="center"/>
    </xf>
    <xf numFmtId="0" fontId="206" fillId="39" borderId="190" xfId="0" applyFont="1" applyFill="1" applyBorder="1" applyAlignment="1">
      <alignment horizontal="center" wrapText="1"/>
    </xf>
    <xf numFmtId="0" fontId="206" fillId="39" borderId="191" xfId="0" applyFont="1" applyFill="1" applyBorder="1" applyAlignment="1">
      <alignment horizontal="center" wrapText="1"/>
    </xf>
    <xf numFmtId="0" fontId="206" fillId="39" borderId="204" xfId="0" applyFont="1" applyFill="1" applyBorder="1" applyAlignment="1">
      <alignment horizontal="center" wrapText="1"/>
    </xf>
    <xf numFmtId="0" fontId="205" fillId="12" borderId="201" xfId="3" quotePrefix="1" applyFont="1" applyFill="1" applyBorder="1" applyAlignment="1">
      <alignment horizontal="center" vertical="center"/>
    </xf>
    <xf numFmtId="0" fontId="205" fillId="12" borderId="202" xfId="3" quotePrefix="1" applyFont="1" applyFill="1" applyBorder="1" applyAlignment="1">
      <alignment horizontal="center" vertical="center"/>
    </xf>
  </cellXfs>
  <cellStyles count="13">
    <cellStyle name="60% - Accent1 2" xfId="5" xr:uid="{912B993F-E8E2-41C3-8B4A-A023312FF378}"/>
    <cellStyle name="Accent5" xfId="6" builtinId="45"/>
    <cellStyle name="Comma 2" xfId="11" xr:uid="{EADE3E2C-76F5-48CC-AC61-3A05CF14CC36}"/>
    <cellStyle name="Comma 2 2" xfId="9" xr:uid="{5561FAFC-B0BF-4AD7-83AF-66BA8288B8AA}"/>
    <cellStyle name="Hyperlink" xfId="12" builtinId="8"/>
    <cellStyle name="Hyperlink 2" xfId="2" xr:uid="{DC57D497-65E3-4238-82E8-86C331655788}"/>
    <cellStyle name="Hyperlink 3" xfId="4" xr:uid="{E5C51CEF-4D3D-4821-B866-77EF1C7E0C85}"/>
    <cellStyle name="Normal" xfId="0" builtinId="0"/>
    <cellStyle name="Normal 2" xfId="3" xr:uid="{154840DD-9958-46E9-AA8D-EEBE24F75956}"/>
    <cellStyle name="Normal 3" xfId="1" xr:uid="{AAC4A3AA-BD49-4D32-A534-066740076EB1}"/>
    <cellStyle name="Normal 3 2" xfId="8" xr:uid="{7A6F078C-AE6F-49A6-BFEA-35E6EE9FC077}"/>
    <cellStyle name="Normal_2000 SPC Plan" xfId="7" xr:uid="{4C0418E4-F314-4D0D-82C5-F722C00D4141}"/>
    <cellStyle name="Percent 2" xfId="10" xr:uid="{EBCBF937-761B-49FA-BA52-34F0F405F2C9}"/>
  </cellStyles>
  <dxfs count="117">
    <dxf>
      <font>
        <b/>
        <i val="0"/>
        <color theme="0"/>
      </font>
      <fill>
        <patternFill>
          <bgColor theme="7" tint="-0.24994659260841701"/>
        </patternFill>
      </fill>
    </dxf>
    <dxf>
      <font>
        <b/>
        <i val="0"/>
        <color theme="0"/>
      </font>
      <fill>
        <patternFill>
          <bgColor rgb="FF7030A0"/>
        </patternFill>
      </fill>
    </dxf>
    <dxf>
      <font>
        <b/>
        <i val="0"/>
        <color theme="0"/>
      </font>
      <fill>
        <patternFill>
          <bgColor rgb="FF00B050"/>
        </patternFill>
      </fill>
    </dxf>
    <dxf>
      <font>
        <color theme="0"/>
      </font>
      <fill>
        <patternFill>
          <bgColor rgb="FFC00000"/>
        </patternFill>
      </fill>
    </dxf>
    <dxf>
      <font>
        <b/>
        <i val="0"/>
        <color theme="0"/>
      </font>
      <fill>
        <patternFill>
          <bgColor theme="7" tint="-0.24994659260841701"/>
        </patternFill>
      </fill>
    </dxf>
    <dxf>
      <font>
        <b/>
        <i val="0"/>
        <color theme="0"/>
      </font>
      <fill>
        <patternFill>
          <bgColor theme="7" tint="-0.24994659260841701"/>
        </patternFill>
      </fill>
    </dxf>
    <dxf>
      <font>
        <b/>
        <i val="0"/>
        <color theme="0"/>
      </font>
      <fill>
        <patternFill>
          <bgColor rgb="FF7030A0"/>
        </patternFill>
      </fill>
    </dxf>
    <dxf>
      <font>
        <b/>
        <i val="0"/>
        <color theme="0"/>
      </font>
      <fill>
        <patternFill>
          <bgColor rgb="FF00B050"/>
        </patternFill>
      </fill>
    </dxf>
    <dxf>
      <font>
        <color theme="0"/>
      </font>
      <fill>
        <patternFill>
          <bgColor rgb="FFC00000"/>
        </patternFill>
      </fill>
    </dxf>
    <dxf>
      <font>
        <condense val="0"/>
        <extend val="0"/>
        <color indexed="10"/>
      </font>
      <fill>
        <patternFill patternType="none">
          <bgColor indexed="65"/>
        </patternFill>
      </fill>
    </dxf>
    <dxf>
      <fill>
        <patternFill patternType="none">
          <bgColor indexed="65"/>
        </patternFill>
      </fill>
    </dxf>
    <dxf>
      <font>
        <color auto="1"/>
        <name val="Cambria"/>
        <scheme val="none"/>
      </font>
      <fill>
        <patternFill patternType="none">
          <bgColor indexed="65"/>
        </patternFill>
      </fill>
    </dxf>
    <dxf>
      <fill>
        <patternFill patternType="none">
          <bgColor indexed="65"/>
        </patternFill>
      </fill>
    </dxf>
    <dxf>
      <font>
        <condense val="0"/>
        <extend val="0"/>
        <color indexed="10"/>
      </font>
      <fill>
        <patternFill patternType="none">
          <bgColor indexed="65"/>
        </patternFill>
      </fill>
    </dxf>
    <dxf>
      <fill>
        <patternFill patternType="none">
          <bgColor indexed="65"/>
        </patternFill>
      </fill>
    </dxf>
    <dxf>
      <font>
        <color auto="1"/>
        <name val="Cambria"/>
        <scheme val="none"/>
      </font>
      <fill>
        <patternFill patternType="none">
          <bgColor indexed="65"/>
        </patternFill>
      </fill>
    </dxf>
    <dxf>
      <fill>
        <patternFill patternType="none">
          <bgColor indexed="65"/>
        </patternFill>
      </fill>
    </dxf>
    <dxf>
      <font>
        <color auto="1"/>
        <name val="Cambria"/>
        <scheme val="none"/>
      </font>
      <fill>
        <patternFill patternType="none">
          <bgColor indexed="65"/>
        </patternFill>
      </fill>
    </dxf>
    <dxf>
      <fill>
        <patternFill patternType="none">
          <bgColor indexed="65"/>
        </patternFill>
      </fill>
    </dxf>
    <dxf>
      <font>
        <condense val="0"/>
        <extend val="0"/>
        <color indexed="10"/>
      </font>
      <fill>
        <patternFill patternType="none">
          <bgColor indexed="65"/>
        </patternFill>
      </fill>
    </dxf>
    <dxf>
      <fill>
        <patternFill patternType="none">
          <bgColor indexed="65"/>
        </patternFill>
      </fill>
    </dxf>
    <dxf>
      <fill>
        <patternFill>
          <bgColor rgb="FFFF9999"/>
        </patternFill>
      </fill>
    </dxf>
    <dxf>
      <font>
        <color theme="1"/>
      </font>
    </dxf>
    <dxf>
      <font>
        <color rgb="FFFF0000"/>
      </font>
    </dxf>
    <dxf>
      <font>
        <color auto="1"/>
        <name val="Cambria"/>
        <scheme val="none"/>
      </font>
      <fill>
        <patternFill patternType="none">
          <bgColor indexed="65"/>
        </patternFill>
      </fill>
    </dxf>
    <dxf>
      <fill>
        <patternFill patternType="none">
          <bgColor indexed="65"/>
        </patternFill>
      </fill>
    </dxf>
    <dxf>
      <font>
        <condense val="0"/>
        <extend val="0"/>
        <color indexed="10"/>
      </font>
      <fill>
        <patternFill patternType="none">
          <bgColor indexed="65"/>
        </patternFill>
      </fill>
    </dxf>
    <dxf>
      <fill>
        <patternFill patternType="none">
          <bgColor indexed="65"/>
        </patternFill>
      </fill>
    </dxf>
    <dxf>
      <fill>
        <patternFill>
          <bgColor rgb="FFFF9999"/>
        </patternFill>
      </fill>
    </dxf>
    <dxf>
      <font>
        <color theme="1"/>
      </font>
    </dxf>
    <dxf>
      <font>
        <color rgb="FFFF0000"/>
      </font>
    </dxf>
    <dxf>
      <fill>
        <patternFill>
          <bgColor indexed="10"/>
        </patternFill>
      </fill>
    </dxf>
    <dxf>
      <font>
        <b/>
        <i val="0"/>
        <condense val="0"/>
        <extend val="0"/>
        <color auto="1"/>
      </font>
      <fill>
        <patternFill>
          <bgColor indexed="13"/>
        </patternFill>
      </fill>
    </dxf>
    <dxf>
      <font>
        <b/>
        <i val="0"/>
        <condense val="0"/>
        <extend val="0"/>
        <color auto="1"/>
      </font>
      <fill>
        <patternFill patternType="none">
          <bgColor indexed="65"/>
        </patternFill>
      </fill>
    </dxf>
    <dxf>
      <font>
        <b/>
        <i val="0"/>
        <condense val="0"/>
        <extend val="0"/>
        <color indexed="9"/>
      </font>
      <fill>
        <patternFill>
          <bgColor indexed="10"/>
        </patternFill>
      </fill>
    </dxf>
    <dxf>
      <font>
        <b/>
        <i val="0"/>
        <condense val="0"/>
        <extend val="0"/>
        <color auto="1"/>
      </font>
      <fill>
        <patternFill>
          <bgColor indexed="13"/>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10"/>
      </font>
    </dxf>
    <dxf>
      <font>
        <b/>
        <i val="0"/>
        <condense val="0"/>
        <extend val="0"/>
        <color indexed="17"/>
      </font>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s>
  <tableStyles count="0" defaultTableStyle="TableStyleMedium2" defaultPivotStyle="PivotStyleLight16"/>
  <colors>
    <mruColors>
      <color rgb="FF000099"/>
      <color rgb="FFEFFFEF"/>
      <color rgb="FF00FF00"/>
      <color rgb="FFFFFFCC"/>
      <color rgb="FFCC00FF"/>
      <color rgb="FFCCFFCC"/>
      <color rgb="FF0000FF"/>
      <color rgb="FFE3FDDF"/>
      <color rgb="FFD7FDE8"/>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CPK Distribution</a:t>
            </a:r>
          </a:p>
        </c:rich>
      </c:tx>
      <c:layout>
        <c:manualLayout>
          <c:xMode val="edge"/>
          <c:yMode val="edge"/>
          <c:x val="0.42071258907363418"/>
          <c:y val="9.2807424593967514E-3"/>
        </c:manualLayout>
      </c:layout>
      <c:overlay val="0"/>
    </c:title>
    <c:autoTitleDeleted val="0"/>
    <c:plotArea>
      <c:layout>
        <c:manualLayout>
          <c:layoutTarget val="inner"/>
          <c:xMode val="edge"/>
          <c:yMode val="edge"/>
          <c:x val="6.7227012300422065E-2"/>
          <c:y val="0.10068290187624457"/>
          <c:w val="0.86954432952413019"/>
          <c:h val="0.80034102465730061"/>
        </c:manualLayout>
      </c:layout>
      <c:scatterChart>
        <c:scatterStyle val="smoothMarker"/>
        <c:varyColors val="0"/>
        <c:ser>
          <c:idx val="0"/>
          <c:order val="0"/>
          <c:tx>
            <c:v>Frequency</c:v>
          </c:tx>
          <c:spPr>
            <a:ln w="19050">
              <a:noFill/>
            </a:ln>
          </c:spPr>
          <c:marker>
            <c:symbol val="none"/>
          </c:marker>
          <c:errBars>
            <c:errDir val="y"/>
            <c:errBarType val="minus"/>
            <c:errValType val="percentage"/>
            <c:noEndCap val="1"/>
            <c:val val="100"/>
            <c:spPr>
              <a:ln w="400050">
                <a:solidFill>
                  <a:schemeClr val="accent1">
                    <a:lumMod val="75000"/>
                  </a:schemeClr>
                </a:solidFill>
              </a:ln>
            </c:spPr>
          </c:errBars>
          <c:xVal>
            <c:numRef>
              <c:f>'12a Cpk Study'!$AE$15:$AE$25</c:f>
              <c:numCache>
                <c:formatCode>0.000</c:formatCode>
                <c:ptCount val="11"/>
                <c:pt idx="0" formatCode="0.0000">
                  <c:v>0</c:v>
                </c:pt>
                <c:pt idx="1">
                  <c:v>0</c:v>
                </c:pt>
                <c:pt idx="2">
                  <c:v>0</c:v>
                </c:pt>
                <c:pt idx="3">
                  <c:v>0</c:v>
                </c:pt>
                <c:pt idx="4">
                  <c:v>0</c:v>
                </c:pt>
                <c:pt idx="5">
                  <c:v>0</c:v>
                </c:pt>
                <c:pt idx="6">
                  <c:v>0</c:v>
                </c:pt>
                <c:pt idx="7">
                  <c:v>0</c:v>
                </c:pt>
                <c:pt idx="8">
                  <c:v>0</c:v>
                </c:pt>
                <c:pt idx="9">
                  <c:v>0</c:v>
                </c:pt>
                <c:pt idx="10">
                  <c:v>0</c:v>
                </c:pt>
              </c:numCache>
            </c:numRef>
          </c:xVal>
          <c:yVal>
            <c:numRef>
              <c:f>'12a Cpk Study'!$AF$15:$AF$25</c:f>
              <c:numCache>
                <c:formatCode>General</c:formatCode>
                <c:ptCount val="11"/>
                <c:pt idx="0">
                  <c:v>80</c:v>
                </c:pt>
                <c:pt idx="1">
                  <c:v>0</c:v>
                </c:pt>
                <c:pt idx="2">
                  <c:v>0</c:v>
                </c:pt>
                <c:pt idx="3">
                  <c:v>0</c:v>
                </c:pt>
                <c:pt idx="4">
                  <c:v>0</c:v>
                </c:pt>
                <c:pt idx="5">
                  <c:v>0</c:v>
                </c:pt>
                <c:pt idx="6">
                  <c:v>0</c:v>
                </c:pt>
                <c:pt idx="7">
                  <c:v>0</c:v>
                </c:pt>
                <c:pt idx="8">
                  <c:v>0</c:v>
                </c:pt>
                <c:pt idx="9">
                  <c:v>0</c:v>
                </c:pt>
                <c:pt idx="10">
                  <c:v>0</c:v>
                </c:pt>
              </c:numCache>
            </c:numRef>
          </c:yVal>
          <c:smooth val="1"/>
          <c:extLst>
            <c:ext xmlns:c16="http://schemas.microsoft.com/office/drawing/2014/chart" uri="{C3380CC4-5D6E-409C-BE32-E72D297353CC}">
              <c16:uniqueId val="{00000000-D037-4EC3-A21C-AAE464F219AC}"/>
            </c:ext>
          </c:extLst>
        </c:ser>
        <c:ser>
          <c:idx val="2"/>
          <c:order val="2"/>
          <c:tx>
            <c:strRef>
              <c:f>'12a Cpk Study'!$Y$49</c:f>
              <c:strCache>
                <c:ptCount val="1"/>
                <c:pt idx="0">
                  <c:v>-3 Sigma</c:v>
                </c:pt>
              </c:strCache>
            </c:strRef>
          </c:tx>
          <c:spPr>
            <a:ln w="19050">
              <a:solidFill>
                <a:srgbClr val="00FF00"/>
              </a:solidFill>
            </a:ln>
          </c:spPr>
          <c:marker>
            <c:symbol val="none"/>
          </c:marker>
          <c:dLbls>
            <c:dLbl>
              <c:idx val="0"/>
              <c:layout>
                <c:manualLayout>
                  <c:x val="-8.2181555663751016E-2"/>
                  <c:y val="-0.20068364222258017"/>
                </c:manualLayout>
              </c:layout>
              <c:spPr>
                <a:noFill/>
                <a:ln>
                  <a:noFill/>
                </a:ln>
                <a:effectLst/>
              </c:spPr>
              <c:txPr>
                <a:bodyPr wrap="square" lIns="38100" tIns="19050" rIns="38100" bIns="19050" anchor="ctr">
                  <a:spAutoFit/>
                </a:bodyPr>
                <a:lstStyle/>
                <a:p>
                  <a:pPr>
                    <a:defRPr sz="1200" b="1">
                      <a:solidFill>
                        <a:srgbClr val="00FF0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021B-4BA9-A677-371E713491DD}"/>
                </c:ext>
              </c:extLst>
            </c:dLbl>
            <c:dLbl>
              <c:idx val="1"/>
              <c:delete val="1"/>
              <c:extLst>
                <c:ext xmlns:c15="http://schemas.microsoft.com/office/drawing/2012/chart" uri="{CE6537A1-D6FC-4f65-9D91-7224C49458BB}"/>
                <c:ext xmlns:c16="http://schemas.microsoft.com/office/drawing/2014/chart" uri="{C3380CC4-5D6E-409C-BE32-E72D297353CC}">
                  <c16:uniqueId val="{00000004-45A1-44B1-A416-B59EB13B09B5}"/>
                </c:ext>
              </c:extLst>
            </c:dLbl>
            <c:spPr>
              <a:noFill/>
              <a:ln>
                <a:noFill/>
              </a:ln>
              <a:effectLst/>
            </c:spPr>
            <c:txPr>
              <a:bodyPr wrap="square" lIns="38100" tIns="19050" rIns="38100" bIns="19050" anchor="ctr">
                <a:spAutoFit/>
              </a:bodyPr>
              <a:lstStyle/>
              <a:p>
                <a:pPr>
                  <a:defRPr sz="1200">
                    <a:solidFill>
                      <a:srgbClr val="00FF00"/>
                    </a:solidFil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'12a Cpk Study'!$Z$49:$Z$50</c:f>
              <c:numCache>
                <c:formatCode>0.00000</c:formatCode>
                <c:ptCount val="2"/>
                <c:pt idx="0">
                  <c:v>0</c:v>
                </c:pt>
                <c:pt idx="1">
                  <c:v>0</c:v>
                </c:pt>
              </c:numCache>
            </c:numRef>
          </c:xVal>
          <c:yVal>
            <c:numRef>
              <c:f>'12a Cpk Study'!$AA$49:$AA$50</c:f>
              <c:numCache>
                <c:formatCode>0.000000E+00</c:formatCode>
                <c:ptCount val="2"/>
                <c:pt idx="0">
                  <c:v>0</c:v>
                </c:pt>
                <c:pt idx="1">
                  <c:v>0</c:v>
                </c:pt>
              </c:numCache>
            </c:numRef>
          </c:yVal>
          <c:smooth val="1"/>
          <c:extLst>
            <c:ext xmlns:c16="http://schemas.microsoft.com/office/drawing/2014/chart" uri="{C3380CC4-5D6E-409C-BE32-E72D297353CC}">
              <c16:uniqueId val="{00000002-D037-4EC3-A21C-AAE464F219AC}"/>
            </c:ext>
          </c:extLst>
        </c:ser>
        <c:ser>
          <c:idx val="3"/>
          <c:order val="3"/>
          <c:tx>
            <c:strRef>
              <c:f>'12a Cpk Study'!$Y$51</c:f>
              <c:strCache>
                <c:ptCount val="1"/>
                <c:pt idx="0">
                  <c:v>-2Sigma</c:v>
                </c:pt>
              </c:strCache>
            </c:strRef>
          </c:tx>
          <c:spPr>
            <a:ln w="19050">
              <a:noFill/>
            </a:ln>
          </c:spPr>
          <c:marker>
            <c:symbol val="none"/>
          </c:marker>
          <c:xVal>
            <c:numRef>
              <c:f>'12a Cpk Study'!$Z$51:$Z$52</c:f>
              <c:numCache>
                <c:formatCode>0.00000</c:formatCode>
                <c:ptCount val="2"/>
                <c:pt idx="0">
                  <c:v>0</c:v>
                </c:pt>
                <c:pt idx="1">
                  <c:v>0</c:v>
                </c:pt>
              </c:numCache>
            </c:numRef>
          </c:xVal>
          <c:yVal>
            <c:numRef>
              <c:f>'12a Cpk Study'!$AA$51:$AA$52</c:f>
              <c:numCache>
                <c:formatCode>0.000000E+00</c:formatCode>
                <c:ptCount val="2"/>
                <c:pt idx="0">
                  <c:v>0</c:v>
                </c:pt>
                <c:pt idx="1">
                  <c:v>0</c:v>
                </c:pt>
              </c:numCache>
            </c:numRef>
          </c:yVal>
          <c:smooth val="1"/>
          <c:extLst>
            <c:ext xmlns:c16="http://schemas.microsoft.com/office/drawing/2014/chart" uri="{C3380CC4-5D6E-409C-BE32-E72D297353CC}">
              <c16:uniqueId val="{00000003-D037-4EC3-A21C-AAE464F219AC}"/>
            </c:ext>
          </c:extLst>
        </c:ser>
        <c:ser>
          <c:idx val="4"/>
          <c:order val="4"/>
          <c:tx>
            <c:strRef>
              <c:f>'12a Cpk Study'!$Y$53</c:f>
              <c:strCache>
                <c:ptCount val="1"/>
                <c:pt idx="0">
                  <c:v>-1Sigma</c:v>
                </c:pt>
              </c:strCache>
            </c:strRef>
          </c:tx>
          <c:spPr>
            <a:ln w="19050">
              <a:noFill/>
            </a:ln>
          </c:spPr>
          <c:marker>
            <c:symbol val="none"/>
          </c:marker>
          <c:xVal>
            <c:numRef>
              <c:f>'12a Cpk Study'!$Z$53:$Z$54</c:f>
              <c:numCache>
                <c:formatCode>0.00000</c:formatCode>
                <c:ptCount val="2"/>
                <c:pt idx="0">
                  <c:v>0</c:v>
                </c:pt>
                <c:pt idx="1">
                  <c:v>0</c:v>
                </c:pt>
              </c:numCache>
            </c:numRef>
          </c:xVal>
          <c:yVal>
            <c:numRef>
              <c:f>'12a Cpk Study'!$AA$53:$AA$54</c:f>
              <c:numCache>
                <c:formatCode>0.000000E+00</c:formatCode>
                <c:ptCount val="2"/>
                <c:pt idx="0">
                  <c:v>0</c:v>
                </c:pt>
                <c:pt idx="1">
                  <c:v>0</c:v>
                </c:pt>
              </c:numCache>
            </c:numRef>
          </c:yVal>
          <c:smooth val="1"/>
          <c:extLst>
            <c:ext xmlns:c16="http://schemas.microsoft.com/office/drawing/2014/chart" uri="{C3380CC4-5D6E-409C-BE32-E72D297353CC}">
              <c16:uniqueId val="{00000004-D037-4EC3-A21C-AAE464F219AC}"/>
            </c:ext>
          </c:extLst>
        </c:ser>
        <c:ser>
          <c:idx val="5"/>
          <c:order val="5"/>
          <c:tx>
            <c:strRef>
              <c:f>'12a Cpk Study'!$Y$55</c:f>
              <c:strCache>
                <c:ptCount val="1"/>
                <c:pt idx="0">
                  <c:v>Mean</c:v>
                </c:pt>
              </c:strCache>
            </c:strRef>
          </c:tx>
          <c:spPr>
            <a:ln w="38100">
              <a:solidFill>
                <a:srgbClr val="7030A0"/>
              </a:solidFill>
            </a:ln>
          </c:spPr>
          <c:marker>
            <c:symbol val="none"/>
          </c:marker>
          <c:dPt>
            <c:idx val="1"/>
            <c:bubble3D val="0"/>
            <c:spPr>
              <a:ln w="38100">
                <a:solidFill>
                  <a:srgbClr val="CC00FF"/>
                </a:solidFill>
              </a:ln>
            </c:spPr>
            <c:extLst>
              <c:ext xmlns:c16="http://schemas.microsoft.com/office/drawing/2014/chart" uri="{C3380CC4-5D6E-409C-BE32-E72D297353CC}">
                <c16:uniqueId val="{00000006-021B-4BA9-A677-371E713491DD}"/>
              </c:ext>
            </c:extLst>
          </c:dPt>
          <c:xVal>
            <c:numRef>
              <c:f>'12a Cpk Study'!$Z$55:$Z$56</c:f>
              <c:numCache>
                <c:formatCode>0.00000</c:formatCode>
                <c:ptCount val="2"/>
                <c:pt idx="0">
                  <c:v>0</c:v>
                </c:pt>
                <c:pt idx="1">
                  <c:v>0</c:v>
                </c:pt>
              </c:numCache>
            </c:numRef>
          </c:xVal>
          <c:yVal>
            <c:numRef>
              <c:f>'12a Cpk Study'!$AA$55:$AA$56</c:f>
              <c:numCache>
                <c:formatCode>0.000000E+00</c:formatCode>
                <c:ptCount val="2"/>
                <c:pt idx="0">
                  <c:v>0</c:v>
                </c:pt>
                <c:pt idx="1">
                  <c:v>0</c:v>
                </c:pt>
              </c:numCache>
            </c:numRef>
          </c:yVal>
          <c:smooth val="1"/>
          <c:extLst>
            <c:ext xmlns:c16="http://schemas.microsoft.com/office/drawing/2014/chart" uri="{C3380CC4-5D6E-409C-BE32-E72D297353CC}">
              <c16:uniqueId val="{00000005-D037-4EC3-A21C-AAE464F219AC}"/>
            </c:ext>
          </c:extLst>
        </c:ser>
        <c:ser>
          <c:idx val="6"/>
          <c:order val="6"/>
          <c:tx>
            <c:strRef>
              <c:f>'12a Cpk Study'!$Y$57</c:f>
              <c:strCache>
                <c:ptCount val="1"/>
                <c:pt idx="0">
                  <c:v>+1 Sigma</c:v>
                </c:pt>
              </c:strCache>
            </c:strRef>
          </c:tx>
          <c:spPr>
            <a:ln w="19050">
              <a:noFill/>
            </a:ln>
          </c:spPr>
          <c:marker>
            <c:symbol val="none"/>
          </c:marker>
          <c:xVal>
            <c:numRef>
              <c:f>'12a Cpk Study'!$Z$57:$Z$58</c:f>
              <c:numCache>
                <c:formatCode>0.00000</c:formatCode>
                <c:ptCount val="2"/>
                <c:pt idx="0">
                  <c:v>0</c:v>
                </c:pt>
                <c:pt idx="1">
                  <c:v>0</c:v>
                </c:pt>
              </c:numCache>
            </c:numRef>
          </c:xVal>
          <c:yVal>
            <c:numRef>
              <c:f>'12a Cpk Study'!$AA$57:$AA$58</c:f>
              <c:numCache>
                <c:formatCode>0.000000E+00</c:formatCode>
                <c:ptCount val="2"/>
                <c:pt idx="0">
                  <c:v>0</c:v>
                </c:pt>
                <c:pt idx="1">
                  <c:v>0</c:v>
                </c:pt>
              </c:numCache>
            </c:numRef>
          </c:yVal>
          <c:smooth val="1"/>
          <c:extLst>
            <c:ext xmlns:c16="http://schemas.microsoft.com/office/drawing/2014/chart" uri="{C3380CC4-5D6E-409C-BE32-E72D297353CC}">
              <c16:uniqueId val="{00000006-D037-4EC3-A21C-AAE464F219AC}"/>
            </c:ext>
          </c:extLst>
        </c:ser>
        <c:ser>
          <c:idx val="7"/>
          <c:order val="7"/>
          <c:tx>
            <c:strRef>
              <c:f>'12a Cpk Study'!$Y$59</c:f>
              <c:strCache>
                <c:ptCount val="1"/>
                <c:pt idx="0">
                  <c:v>+2 Sigma</c:v>
                </c:pt>
              </c:strCache>
            </c:strRef>
          </c:tx>
          <c:spPr>
            <a:ln w="19050">
              <a:noFill/>
            </a:ln>
          </c:spPr>
          <c:marker>
            <c:symbol val="none"/>
          </c:marker>
          <c:xVal>
            <c:numRef>
              <c:f>'12a Cpk Study'!$Z$59:$Z$60</c:f>
              <c:numCache>
                <c:formatCode>0.00000</c:formatCode>
                <c:ptCount val="2"/>
                <c:pt idx="0">
                  <c:v>0</c:v>
                </c:pt>
                <c:pt idx="1">
                  <c:v>0</c:v>
                </c:pt>
              </c:numCache>
            </c:numRef>
          </c:xVal>
          <c:yVal>
            <c:numRef>
              <c:f>'12a Cpk Study'!$AA$59:$AA$60</c:f>
              <c:numCache>
                <c:formatCode>0.000000E+00</c:formatCode>
                <c:ptCount val="2"/>
                <c:pt idx="0">
                  <c:v>0</c:v>
                </c:pt>
                <c:pt idx="1">
                  <c:v>0</c:v>
                </c:pt>
              </c:numCache>
            </c:numRef>
          </c:yVal>
          <c:smooth val="1"/>
          <c:extLst>
            <c:ext xmlns:c16="http://schemas.microsoft.com/office/drawing/2014/chart" uri="{C3380CC4-5D6E-409C-BE32-E72D297353CC}">
              <c16:uniqueId val="{00000007-D037-4EC3-A21C-AAE464F219AC}"/>
            </c:ext>
          </c:extLst>
        </c:ser>
        <c:ser>
          <c:idx val="8"/>
          <c:order val="8"/>
          <c:tx>
            <c:strRef>
              <c:f>'12a Cpk Study'!$Y$61</c:f>
              <c:strCache>
                <c:ptCount val="1"/>
                <c:pt idx="0">
                  <c:v>+ 3 Sigma</c:v>
                </c:pt>
              </c:strCache>
            </c:strRef>
          </c:tx>
          <c:spPr>
            <a:ln w="22225">
              <a:solidFill>
                <a:srgbClr val="00FF00"/>
              </a:solidFill>
            </a:ln>
          </c:spPr>
          <c:marker>
            <c:symbol val="none"/>
          </c:marker>
          <c:dLbls>
            <c:dLbl>
              <c:idx val="0"/>
              <c:layout>
                <c:manualLayout>
                  <c:x val="1.3566848245988379E-4"/>
                  <c:y val="-0.19947777506608774"/>
                </c:manualLayout>
              </c:layout>
              <c:spPr>
                <a:noFill/>
                <a:ln>
                  <a:noFill/>
                </a:ln>
                <a:effectLst/>
              </c:spPr>
              <c:txPr>
                <a:bodyPr wrap="square" lIns="38100" tIns="19050" rIns="38100" bIns="19050" anchor="ctr">
                  <a:spAutoFit/>
                </a:bodyPr>
                <a:lstStyle/>
                <a:p>
                  <a:pPr>
                    <a:defRPr sz="1200" b="1">
                      <a:solidFill>
                        <a:srgbClr val="00FF0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021B-4BA9-A677-371E713491DD}"/>
                </c:ext>
              </c:extLst>
            </c:dLbl>
            <c:dLbl>
              <c:idx val="1"/>
              <c:delete val="1"/>
              <c:extLst>
                <c:ext xmlns:c15="http://schemas.microsoft.com/office/drawing/2012/chart" uri="{CE6537A1-D6FC-4f65-9D91-7224C49458BB}"/>
                <c:ext xmlns:c16="http://schemas.microsoft.com/office/drawing/2014/chart" uri="{C3380CC4-5D6E-409C-BE32-E72D297353CC}">
                  <c16:uniqueId val="{00000005-45A1-44B1-A416-B59EB13B09B5}"/>
                </c:ext>
              </c:extLst>
            </c:dLbl>
            <c:spPr>
              <a:noFill/>
              <a:ln>
                <a:noFill/>
              </a:ln>
              <a:effectLst/>
            </c:spPr>
            <c:txPr>
              <a:bodyPr wrap="square" lIns="38100" tIns="19050" rIns="38100" bIns="19050" anchor="ctr">
                <a:spAutoFit/>
              </a:bodyPr>
              <a:lstStyle/>
              <a:p>
                <a:pPr>
                  <a:defRPr sz="1200" b="0">
                    <a:solidFill>
                      <a:srgbClr val="00FF00"/>
                    </a:solidFil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'12a Cpk Study'!$Z$61:$Z$62</c:f>
              <c:numCache>
                <c:formatCode>0.00000</c:formatCode>
                <c:ptCount val="2"/>
                <c:pt idx="0">
                  <c:v>0</c:v>
                </c:pt>
                <c:pt idx="1">
                  <c:v>0</c:v>
                </c:pt>
              </c:numCache>
            </c:numRef>
          </c:xVal>
          <c:yVal>
            <c:numRef>
              <c:f>'12a Cpk Study'!$AA$61:$AA$62</c:f>
              <c:numCache>
                <c:formatCode>0.000000E+00</c:formatCode>
                <c:ptCount val="2"/>
                <c:pt idx="0">
                  <c:v>0</c:v>
                </c:pt>
                <c:pt idx="1">
                  <c:v>0</c:v>
                </c:pt>
              </c:numCache>
            </c:numRef>
          </c:yVal>
          <c:smooth val="1"/>
          <c:extLst>
            <c:ext xmlns:c16="http://schemas.microsoft.com/office/drawing/2014/chart" uri="{C3380CC4-5D6E-409C-BE32-E72D297353CC}">
              <c16:uniqueId val="{00000008-D037-4EC3-A21C-AAE464F219AC}"/>
            </c:ext>
          </c:extLst>
        </c:ser>
        <c:ser>
          <c:idx val="9"/>
          <c:order val="9"/>
          <c:tx>
            <c:v>Upper Spec</c:v>
          </c:tx>
          <c:spPr>
            <a:ln w="25400">
              <a:solidFill>
                <a:srgbClr val="00B0F0"/>
              </a:solidFill>
              <a:prstDash val="sysDash"/>
            </a:ln>
          </c:spPr>
          <c:marker>
            <c:symbol val="none"/>
          </c:marker>
          <c:dLbls>
            <c:dLbl>
              <c:idx val="0"/>
              <c:layout>
                <c:manualLayout>
                  <c:x val="-8.8038580724699639E-2"/>
                  <c:y val="-0.48933081675327728"/>
                </c:manualLayout>
              </c:layout>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a:lstStyle/>
                <a:p>
                  <a:pPr>
                    <a:defRPr sz="1000" b="1">
                      <a:solidFill>
                        <a:srgbClr val="0070C0"/>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021B-4BA9-A677-371E713491DD}"/>
                </c:ext>
              </c:extLst>
            </c:dLbl>
            <c:dLbl>
              <c:idx val="1"/>
              <c:delete val="1"/>
              <c:extLst>
                <c:ext xmlns:c15="http://schemas.microsoft.com/office/drawing/2012/chart" uri="{CE6537A1-D6FC-4f65-9D91-7224C49458BB}"/>
                <c:ext xmlns:c16="http://schemas.microsoft.com/office/drawing/2014/chart" uri="{C3380CC4-5D6E-409C-BE32-E72D297353CC}">
                  <c16:uniqueId val="{00000002-45A1-44B1-A416-B59EB13B09B5}"/>
                </c:ext>
              </c:extLst>
            </c:dLbl>
            <c:spPr>
              <a:noFill/>
              <a:ln>
                <a:noFill/>
              </a:ln>
              <a:effectLst/>
            </c:spPr>
            <c:txPr>
              <a:bodyPr/>
              <a:lstStyle/>
              <a:p>
                <a:pPr>
                  <a:defRPr sz="1100" b="1">
                    <a:solidFill>
                      <a:srgbClr val="0070C0"/>
                    </a:solidFil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borderCallout1">
                    <a:avLst/>
                  </a:prstGeom>
                </c15:spPr>
                <c15:showLeaderLines val="0"/>
              </c:ext>
            </c:extLst>
          </c:dLbls>
          <c:xVal>
            <c:numRef>
              <c:f>'12a Cpk Study'!$Z$63:$Z$64</c:f>
              <c:numCache>
                <c:formatCode>0.0000</c:formatCode>
                <c:ptCount val="2"/>
                <c:pt idx="0">
                  <c:v>0</c:v>
                </c:pt>
                <c:pt idx="1">
                  <c:v>0</c:v>
                </c:pt>
              </c:numCache>
            </c:numRef>
          </c:xVal>
          <c:yVal>
            <c:numRef>
              <c:f>'12a Cpk Study'!$AA$63:$AA$64</c:f>
              <c:numCache>
                <c:formatCode>0.000000E+00</c:formatCode>
                <c:ptCount val="2"/>
                <c:pt idx="0">
                  <c:v>0</c:v>
                </c:pt>
                <c:pt idx="1">
                  <c:v>0</c:v>
                </c:pt>
              </c:numCache>
            </c:numRef>
          </c:yVal>
          <c:smooth val="1"/>
          <c:extLst>
            <c:ext xmlns:c16="http://schemas.microsoft.com/office/drawing/2014/chart" uri="{C3380CC4-5D6E-409C-BE32-E72D297353CC}">
              <c16:uniqueId val="{00000002-021B-4BA9-A677-371E713491DD}"/>
            </c:ext>
          </c:extLst>
        </c:ser>
        <c:ser>
          <c:idx val="10"/>
          <c:order val="10"/>
          <c:tx>
            <c:strRef>
              <c:f>'12a Cpk Study'!$Y$47</c:f>
              <c:strCache>
                <c:ptCount val="1"/>
                <c:pt idx="0">
                  <c:v>Lower Spec</c:v>
                </c:pt>
              </c:strCache>
            </c:strRef>
          </c:tx>
          <c:spPr>
            <a:ln w="25400">
              <a:solidFill>
                <a:srgbClr val="00B0F0"/>
              </a:solidFill>
              <a:prstDash val="sysDash"/>
            </a:ln>
          </c:spPr>
          <c:marker>
            <c:symbol val="none"/>
          </c:marker>
          <c:dLbls>
            <c:dLbl>
              <c:idx val="0"/>
              <c:layout>
                <c:manualLayout>
                  <c:x val="-2.1743886690040525E-2"/>
                  <c:y val="-0.49167756928338641"/>
                </c:manualLayout>
              </c:layout>
              <c:spPr>
                <a:noFill/>
                <a:ln w="9525" cap="flat" cmpd="sng" algn="ctr">
                  <a:solidFill>
                    <a:sysClr val="windowText" lastClr="000000">
                      <a:lumMod val="65000"/>
                      <a:lumOff val="3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a:lstStyle/>
                <a:p>
                  <a:pPr>
                    <a:defRPr sz="1000" b="1">
                      <a:solidFill>
                        <a:srgbClr val="0070C0"/>
                      </a:solidFill>
                      <a:effectLst>
                        <a:reflection blurRad="76200" stA="45000" endPos="65000" dist="50800" dir="5400000" sy="-100000" algn="bl" rotWithShape="0"/>
                      </a:effectLst>
                    </a:defRPr>
                  </a:pPr>
                  <a:endParaRPr lang="en-US"/>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021B-4BA9-A677-371E713491DD}"/>
                </c:ext>
              </c:extLst>
            </c:dLbl>
            <c:dLbl>
              <c:idx val="1"/>
              <c:delete val="1"/>
              <c:extLst>
                <c:ext xmlns:c15="http://schemas.microsoft.com/office/drawing/2012/chart" uri="{CE6537A1-D6FC-4f65-9D91-7224C49458BB}"/>
                <c:ext xmlns:c16="http://schemas.microsoft.com/office/drawing/2014/chart" uri="{C3380CC4-5D6E-409C-BE32-E72D297353CC}">
                  <c16:uniqueId val="{00000003-45A1-44B1-A416-B59EB13B09B5}"/>
                </c:ext>
              </c:extLst>
            </c:dLbl>
            <c:spPr>
              <a:noFill/>
              <a:ln>
                <a:solidFill>
                  <a:sysClr val="windowText" lastClr="000000">
                    <a:lumMod val="65000"/>
                    <a:lumOff val="35000"/>
                  </a:sysClr>
                </a:solidFill>
              </a:ln>
              <a:effectLst/>
            </c:spPr>
            <c:txPr>
              <a:bodyPr wrap="square" lIns="38100" tIns="19050" rIns="38100" bIns="19050" anchor="ctr">
                <a:spAutoFit/>
              </a:bodyPr>
              <a:lstStyle/>
              <a:p>
                <a:pPr>
                  <a:defRPr sz="1000" b="1"/>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xVal>
            <c:numRef>
              <c:f>'12a Cpk Study'!$Z$47:$Z$48</c:f>
              <c:numCache>
                <c:formatCode>0.0000</c:formatCode>
                <c:ptCount val="2"/>
                <c:pt idx="0">
                  <c:v>0</c:v>
                </c:pt>
                <c:pt idx="1">
                  <c:v>0</c:v>
                </c:pt>
              </c:numCache>
            </c:numRef>
          </c:xVal>
          <c:yVal>
            <c:numRef>
              <c:f>'12a Cpk Study'!$AA$47:$AA$48</c:f>
              <c:numCache>
                <c:formatCode>0.000000E+00</c:formatCode>
                <c:ptCount val="2"/>
                <c:pt idx="0">
                  <c:v>0</c:v>
                </c:pt>
                <c:pt idx="1">
                  <c:v>0</c:v>
                </c:pt>
              </c:numCache>
            </c:numRef>
          </c:yVal>
          <c:smooth val="1"/>
          <c:extLst>
            <c:ext xmlns:c16="http://schemas.microsoft.com/office/drawing/2014/chart" uri="{C3380CC4-5D6E-409C-BE32-E72D297353CC}">
              <c16:uniqueId val="{00000004-021B-4BA9-A677-371E713491DD}"/>
            </c:ext>
          </c:extLst>
        </c:ser>
        <c:dLbls>
          <c:showLegendKey val="0"/>
          <c:showVal val="0"/>
          <c:showCatName val="0"/>
          <c:showSerName val="0"/>
          <c:showPercent val="0"/>
          <c:showBubbleSize val="0"/>
        </c:dLbls>
        <c:axId val="385807104"/>
        <c:axId val="385808640"/>
      </c:scatterChart>
      <c:scatterChart>
        <c:scatterStyle val="smoothMarker"/>
        <c:varyColors val="0"/>
        <c:ser>
          <c:idx val="1"/>
          <c:order val="1"/>
          <c:tx>
            <c:v>norm</c:v>
          </c:tx>
          <c:spPr>
            <a:ln w="25400">
              <a:solidFill>
                <a:srgbClr val="FFFF00"/>
              </a:solidFill>
            </a:ln>
          </c:spPr>
          <c:marker>
            <c:symbol val="none"/>
          </c:marker>
          <c:xVal>
            <c:numRef>
              <c:f>'12a Cpk Study'!$Q$11:$Q$110</c:f>
              <c:numCache>
                <c:formatCode>0.00000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xVal>
          <c:yVal>
            <c:numRef>
              <c:f>'12a Cpk Study'!$R$11:$R$110</c:f>
              <c:numCache>
                <c:formatCode>0.000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yVal>
          <c:smooth val="1"/>
          <c:extLst>
            <c:ext xmlns:c16="http://schemas.microsoft.com/office/drawing/2014/chart" uri="{C3380CC4-5D6E-409C-BE32-E72D297353CC}">
              <c16:uniqueId val="{00000001-D037-4EC3-A21C-AAE464F219AC}"/>
            </c:ext>
          </c:extLst>
        </c:ser>
        <c:dLbls>
          <c:showLegendKey val="0"/>
          <c:showVal val="0"/>
          <c:showCatName val="0"/>
          <c:showSerName val="0"/>
          <c:showPercent val="0"/>
          <c:showBubbleSize val="0"/>
        </c:dLbls>
        <c:axId val="502793247"/>
        <c:axId val="502798239"/>
      </c:scatterChart>
      <c:valAx>
        <c:axId val="385807104"/>
        <c:scaling>
          <c:orientation val="minMax"/>
          <c:max val="44"/>
          <c:min val="30"/>
        </c:scaling>
        <c:delete val="0"/>
        <c:axPos val="t"/>
        <c:title>
          <c:tx>
            <c:rich>
              <a:bodyPr/>
              <a:lstStyle/>
              <a:p>
                <a:pPr>
                  <a:defRPr/>
                </a:pPr>
                <a:r>
                  <a:rPr lang="en-US"/>
                  <a:t>Specification Range</a:t>
                </a:r>
              </a:p>
            </c:rich>
          </c:tx>
          <c:layout>
            <c:manualLayout>
              <c:xMode val="edge"/>
              <c:yMode val="edge"/>
              <c:x val="0.44676102054407385"/>
              <c:y val="0.95765833594565763"/>
            </c:manualLayout>
          </c:layout>
          <c:overlay val="0"/>
        </c:title>
        <c:numFmt formatCode="0.000" sourceLinked="0"/>
        <c:majorTickMark val="out"/>
        <c:minorTickMark val="none"/>
        <c:tickLblPos val="low"/>
        <c:spPr>
          <a:ln/>
        </c:spPr>
        <c:txPr>
          <a:bodyPr anchor="b" anchorCtr="1"/>
          <a:lstStyle/>
          <a:p>
            <a:pPr>
              <a:defRPr sz="1200" b="0">
                <a:solidFill>
                  <a:schemeClr val="tx1"/>
                </a:solidFill>
              </a:defRPr>
            </a:pPr>
            <a:endParaRPr lang="en-US"/>
          </a:p>
        </c:txPr>
        <c:crossAx val="385808640"/>
        <c:crosses val="max"/>
        <c:crossBetween val="midCat"/>
        <c:majorUnit val="1"/>
      </c:valAx>
      <c:valAx>
        <c:axId val="385808640"/>
        <c:scaling>
          <c:orientation val="minMax"/>
          <c:max val="30"/>
        </c:scaling>
        <c:delete val="0"/>
        <c:axPos val="l"/>
        <c:majorGridlines>
          <c:spPr>
            <a:ln>
              <a:solidFill>
                <a:schemeClr val="bg1">
                  <a:lumMod val="50000"/>
                </a:schemeClr>
              </a:solidFill>
            </a:ln>
          </c:spPr>
        </c:majorGridlines>
        <c:title>
          <c:tx>
            <c:rich>
              <a:bodyPr/>
              <a:lstStyle/>
              <a:p>
                <a:pPr>
                  <a:defRPr/>
                </a:pPr>
                <a:r>
                  <a:rPr lang="en-US"/>
                  <a:t>Frequency - Hstagram</a:t>
                </a:r>
              </a:p>
            </c:rich>
          </c:tx>
          <c:layout>
            <c:manualLayout>
              <c:xMode val="edge"/>
              <c:yMode val="edge"/>
              <c:x val="4.203952117925561E-4"/>
              <c:y val="0.37333304264392458"/>
            </c:manualLayout>
          </c:layout>
          <c:overlay val="0"/>
        </c:title>
        <c:numFmt formatCode="General" sourceLinked="1"/>
        <c:majorTickMark val="out"/>
        <c:minorTickMark val="none"/>
        <c:tickLblPos val="nextTo"/>
        <c:txPr>
          <a:bodyPr/>
          <a:lstStyle/>
          <a:p>
            <a:pPr>
              <a:defRPr sz="1200" b="1"/>
            </a:pPr>
            <a:endParaRPr lang="en-US"/>
          </a:p>
        </c:txPr>
        <c:crossAx val="385807104"/>
        <c:crosses val="autoZero"/>
        <c:crossBetween val="midCat"/>
      </c:valAx>
      <c:valAx>
        <c:axId val="502798239"/>
        <c:scaling>
          <c:orientation val="minMax"/>
        </c:scaling>
        <c:delete val="0"/>
        <c:axPos val="r"/>
        <c:title>
          <c:tx>
            <c:rich>
              <a:bodyPr rot="0" vert="horz"/>
              <a:lstStyle/>
              <a:p>
                <a:pPr>
                  <a:defRPr/>
                </a:pPr>
                <a:r>
                  <a:rPr lang="en-US"/>
                  <a:t>Bell Curve</a:t>
                </a:r>
              </a:p>
            </c:rich>
          </c:tx>
          <c:layout>
            <c:manualLayout>
              <c:xMode val="edge"/>
              <c:yMode val="edge"/>
              <c:x val="0.92211798152096669"/>
              <c:y val="1.4670642902666391E-2"/>
            </c:manualLayout>
          </c:layout>
          <c:overlay val="0"/>
        </c:title>
        <c:numFmt formatCode="0.000" sourceLinked="1"/>
        <c:majorTickMark val="out"/>
        <c:minorTickMark val="none"/>
        <c:tickLblPos val="nextTo"/>
        <c:crossAx val="502793247"/>
        <c:crosses val="max"/>
        <c:crossBetween val="midCat"/>
      </c:valAx>
      <c:valAx>
        <c:axId val="502793247"/>
        <c:scaling>
          <c:orientation val="minMax"/>
        </c:scaling>
        <c:delete val="1"/>
        <c:axPos val="b"/>
        <c:numFmt formatCode="0.00000" sourceLinked="1"/>
        <c:majorTickMark val="out"/>
        <c:minorTickMark val="none"/>
        <c:tickLblPos val="nextTo"/>
        <c:crossAx val="502798239"/>
        <c:crosses val="autoZero"/>
        <c:crossBetween val="midCat"/>
      </c:valAx>
      <c:spPr>
        <a:solidFill>
          <a:schemeClr val="dk1"/>
        </a:solidFill>
      </c:spPr>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CPK Distribution</a:t>
            </a:r>
          </a:p>
        </c:rich>
      </c:tx>
      <c:layout>
        <c:manualLayout>
          <c:xMode val="edge"/>
          <c:yMode val="edge"/>
          <c:x val="0.42071258907363418"/>
          <c:y val="9.2807424593967514E-3"/>
        </c:manualLayout>
      </c:layout>
      <c:overlay val="0"/>
    </c:title>
    <c:autoTitleDeleted val="0"/>
    <c:plotArea>
      <c:layout>
        <c:manualLayout>
          <c:layoutTarget val="inner"/>
          <c:xMode val="edge"/>
          <c:yMode val="edge"/>
          <c:x val="7.2784044051715568E-2"/>
          <c:y val="9.5640120000390072E-2"/>
          <c:w val="0.86954432952413019"/>
          <c:h val="0.81088111981552191"/>
        </c:manualLayout>
      </c:layout>
      <c:scatterChart>
        <c:scatterStyle val="smoothMarker"/>
        <c:varyColors val="0"/>
        <c:ser>
          <c:idx val="0"/>
          <c:order val="0"/>
          <c:tx>
            <c:v>Frequency</c:v>
          </c:tx>
          <c:spPr>
            <a:ln w="19050">
              <a:noFill/>
            </a:ln>
          </c:spPr>
          <c:marker>
            <c:symbol val="none"/>
          </c:marker>
          <c:dLbls>
            <c:delete val="1"/>
          </c:dLbls>
          <c:errBars>
            <c:errDir val="y"/>
            <c:errBarType val="minus"/>
            <c:errValType val="percentage"/>
            <c:noEndCap val="1"/>
            <c:val val="100"/>
            <c:spPr>
              <a:ln w="400050">
                <a:solidFill>
                  <a:schemeClr val="accent1">
                    <a:lumMod val="75000"/>
                  </a:schemeClr>
                </a:solidFill>
              </a:ln>
            </c:spPr>
          </c:errBars>
          <c:xVal>
            <c:numRef>
              <c:f>'12b  30 Piece Capability '!$AE$15:$AE$25</c:f>
              <c:numCache>
                <c:formatCode>0.000</c:formatCode>
                <c:ptCount val="11"/>
                <c:pt idx="0" formatCode="0.0000">
                  <c:v>0</c:v>
                </c:pt>
                <c:pt idx="1">
                  <c:v>0</c:v>
                </c:pt>
                <c:pt idx="2">
                  <c:v>0</c:v>
                </c:pt>
                <c:pt idx="3">
                  <c:v>0</c:v>
                </c:pt>
                <c:pt idx="4">
                  <c:v>0</c:v>
                </c:pt>
                <c:pt idx="5">
                  <c:v>0</c:v>
                </c:pt>
                <c:pt idx="6">
                  <c:v>0</c:v>
                </c:pt>
                <c:pt idx="7">
                  <c:v>0</c:v>
                </c:pt>
                <c:pt idx="8">
                  <c:v>0</c:v>
                </c:pt>
                <c:pt idx="9">
                  <c:v>0</c:v>
                </c:pt>
                <c:pt idx="10">
                  <c:v>0</c:v>
                </c:pt>
              </c:numCache>
            </c:numRef>
          </c:xVal>
          <c:yVal>
            <c:numRef>
              <c:f>'12b  30 Piece Capability '!$AF$15:$AF$25</c:f>
              <c:numCache>
                <c:formatCode>General</c:formatCode>
                <c:ptCount val="11"/>
                <c:pt idx="0">
                  <c:v>30</c:v>
                </c:pt>
                <c:pt idx="1">
                  <c:v>0</c:v>
                </c:pt>
                <c:pt idx="2">
                  <c:v>0</c:v>
                </c:pt>
                <c:pt idx="3">
                  <c:v>0</c:v>
                </c:pt>
                <c:pt idx="4">
                  <c:v>0</c:v>
                </c:pt>
                <c:pt idx="5">
                  <c:v>0</c:v>
                </c:pt>
                <c:pt idx="6">
                  <c:v>0</c:v>
                </c:pt>
                <c:pt idx="7">
                  <c:v>0</c:v>
                </c:pt>
                <c:pt idx="8">
                  <c:v>0</c:v>
                </c:pt>
                <c:pt idx="9">
                  <c:v>0</c:v>
                </c:pt>
                <c:pt idx="10">
                  <c:v>0</c:v>
                </c:pt>
              </c:numCache>
            </c:numRef>
          </c:yVal>
          <c:smooth val="1"/>
          <c:extLst>
            <c:ext xmlns:c16="http://schemas.microsoft.com/office/drawing/2014/chart" uri="{C3380CC4-5D6E-409C-BE32-E72D297353CC}">
              <c16:uniqueId val="{00000000-9EF3-406E-80CA-F53A71B487C7}"/>
            </c:ext>
          </c:extLst>
        </c:ser>
        <c:ser>
          <c:idx val="2"/>
          <c:order val="2"/>
          <c:tx>
            <c:v>-3 Sigma</c:v>
          </c:tx>
          <c:spPr>
            <a:ln w="19050">
              <a:solidFill>
                <a:srgbClr val="00FF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9EF3-406E-80CA-F53A71B487C7}"/>
                </c:ext>
              </c:extLst>
            </c:dLbl>
            <c:dLbl>
              <c:idx val="1"/>
              <c:layout>
                <c:manualLayout>
                  <c:x val="-7.9187286190772171E-2"/>
                  <c:y val="0.21220154719155637"/>
                </c:manualLayout>
              </c:layout>
              <c:spPr>
                <a:noFill/>
                <a:ln>
                  <a:noFill/>
                </a:ln>
                <a:effectLst/>
              </c:spPr>
              <c:txPr>
                <a:bodyPr wrap="square" lIns="38100" tIns="19050" rIns="38100" bIns="19050" anchor="ctr">
                  <a:spAutoFit/>
                </a:bodyPr>
                <a:lstStyle/>
                <a:p>
                  <a:pPr>
                    <a:defRPr>
                      <a:solidFill>
                        <a:srgbClr val="00FF0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9EF3-406E-80CA-F53A71B487C7}"/>
                </c:ext>
              </c:extLst>
            </c:dLbl>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'12b  30 Piece Capability '!$Z$49:$Z$50</c:f>
              <c:numCache>
                <c:formatCode>0.00000</c:formatCode>
                <c:ptCount val="2"/>
                <c:pt idx="0">
                  <c:v>0</c:v>
                </c:pt>
                <c:pt idx="1">
                  <c:v>0</c:v>
                </c:pt>
              </c:numCache>
            </c:numRef>
          </c:xVal>
          <c:yVal>
            <c:numRef>
              <c:f>'12b  30 Piece Capability '!$AA$49:$AA$50</c:f>
              <c:numCache>
                <c:formatCode>0.000000E+00</c:formatCode>
                <c:ptCount val="2"/>
                <c:pt idx="0">
                  <c:v>0</c:v>
                </c:pt>
                <c:pt idx="1">
                  <c:v>0</c:v>
                </c:pt>
              </c:numCache>
            </c:numRef>
          </c:yVal>
          <c:smooth val="1"/>
          <c:extLst>
            <c:ext xmlns:c16="http://schemas.microsoft.com/office/drawing/2014/chart" uri="{C3380CC4-5D6E-409C-BE32-E72D297353CC}">
              <c16:uniqueId val="{00000003-9EF3-406E-80CA-F53A71B487C7}"/>
            </c:ext>
          </c:extLst>
        </c:ser>
        <c:ser>
          <c:idx val="3"/>
          <c:order val="3"/>
          <c:tx>
            <c:v>-2 Sigma</c:v>
          </c:tx>
          <c:spPr>
            <a:ln w="19050">
              <a:noFill/>
            </a:ln>
          </c:spPr>
          <c:marker>
            <c:symbol val="none"/>
          </c:marker>
          <c:dLbls>
            <c:delete val="1"/>
          </c:dLbls>
          <c:xVal>
            <c:numRef>
              <c:f>'12b  30 Piece Capability '!$Z$51:$Z$52</c:f>
              <c:numCache>
                <c:formatCode>0.00000</c:formatCode>
                <c:ptCount val="2"/>
                <c:pt idx="0">
                  <c:v>0</c:v>
                </c:pt>
                <c:pt idx="1">
                  <c:v>0</c:v>
                </c:pt>
              </c:numCache>
            </c:numRef>
          </c:xVal>
          <c:yVal>
            <c:numRef>
              <c:f>'12b  30 Piece Capability '!$AA$51:$AA$52</c:f>
              <c:numCache>
                <c:formatCode>0.000000E+00</c:formatCode>
                <c:ptCount val="2"/>
                <c:pt idx="0">
                  <c:v>0</c:v>
                </c:pt>
                <c:pt idx="1">
                  <c:v>0</c:v>
                </c:pt>
              </c:numCache>
            </c:numRef>
          </c:yVal>
          <c:smooth val="1"/>
          <c:extLst>
            <c:ext xmlns:c16="http://schemas.microsoft.com/office/drawing/2014/chart" uri="{C3380CC4-5D6E-409C-BE32-E72D297353CC}">
              <c16:uniqueId val="{00000004-9EF3-406E-80CA-F53A71B487C7}"/>
            </c:ext>
          </c:extLst>
        </c:ser>
        <c:ser>
          <c:idx val="4"/>
          <c:order val="4"/>
          <c:tx>
            <c:v>-1 Sigma</c:v>
          </c:tx>
          <c:spPr>
            <a:ln w="19050">
              <a:noFill/>
            </a:ln>
          </c:spPr>
          <c:marker>
            <c:symbol val="none"/>
          </c:marker>
          <c:dLbls>
            <c:delete val="1"/>
          </c:dLbls>
          <c:xVal>
            <c:numRef>
              <c:f>'12b  30 Piece Capability '!$Z$53:$Z$54</c:f>
              <c:numCache>
                <c:formatCode>0.00000</c:formatCode>
                <c:ptCount val="2"/>
                <c:pt idx="0">
                  <c:v>0</c:v>
                </c:pt>
                <c:pt idx="1">
                  <c:v>0</c:v>
                </c:pt>
              </c:numCache>
            </c:numRef>
          </c:xVal>
          <c:yVal>
            <c:numRef>
              <c:f>'12b  30 Piece Capability '!$AA$53:$AA$54</c:f>
              <c:numCache>
                <c:formatCode>0.000000E+00</c:formatCode>
                <c:ptCount val="2"/>
                <c:pt idx="0">
                  <c:v>0</c:v>
                </c:pt>
                <c:pt idx="1">
                  <c:v>0</c:v>
                </c:pt>
              </c:numCache>
            </c:numRef>
          </c:yVal>
          <c:smooth val="1"/>
          <c:extLst>
            <c:ext xmlns:c16="http://schemas.microsoft.com/office/drawing/2014/chart" uri="{C3380CC4-5D6E-409C-BE32-E72D297353CC}">
              <c16:uniqueId val="{00000005-9EF3-406E-80CA-F53A71B487C7}"/>
            </c:ext>
          </c:extLst>
        </c:ser>
        <c:ser>
          <c:idx val="5"/>
          <c:order val="5"/>
          <c:tx>
            <c:v>Mean</c:v>
          </c:tx>
          <c:spPr>
            <a:ln w="19050">
              <a:solidFill>
                <a:srgbClr val="CC00FF"/>
              </a:solidFill>
            </a:ln>
          </c:spPr>
          <c:marker>
            <c:symbol val="none"/>
          </c:marker>
          <c:dLbls>
            <c:dLbl>
              <c:idx val="0"/>
              <c:layout>
                <c:manualLayout>
                  <c:x val="-8.3304408191600138E-3"/>
                  <c:y val="-0.75098798647453935"/>
                </c:manualLayout>
              </c:layout>
              <c:spPr>
                <a:noFill/>
                <a:ln>
                  <a:noFill/>
                </a:ln>
                <a:effectLst/>
              </c:spPr>
              <c:txPr>
                <a:bodyPr wrap="square" lIns="38100" tIns="19050" rIns="38100" bIns="19050" anchor="ctr">
                  <a:spAutoFit/>
                </a:bodyPr>
                <a:lstStyle/>
                <a:p>
                  <a:pPr>
                    <a:defRPr>
                      <a:solidFill>
                        <a:srgbClr val="CC00FF"/>
                      </a:solidFill>
                    </a:defRPr>
                  </a:pPr>
                  <a:endParaRPr lang="en-US"/>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6-9EF3-406E-80CA-F53A71B487C7}"/>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'12b  30 Piece Capability '!$Z$55:$Z$56</c:f>
              <c:numCache>
                <c:formatCode>0.00000</c:formatCode>
                <c:ptCount val="2"/>
                <c:pt idx="0">
                  <c:v>0</c:v>
                </c:pt>
                <c:pt idx="1">
                  <c:v>0</c:v>
                </c:pt>
              </c:numCache>
            </c:numRef>
          </c:xVal>
          <c:yVal>
            <c:numRef>
              <c:f>'12b  30 Piece Capability '!$AA$55:$AA$56</c:f>
              <c:numCache>
                <c:formatCode>0.000000E+00</c:formatCode>
                <c:ptCount val="2"/>
                <c:pt idx="0">
                  <c:v>0</c:v>
                </c:pt>
                <c:pt idx="1">
                  <c:v>0</c:v>
                </c:pt>
              </c:numCache>
            </c:numRef>
          </c:yVal>
          <c:smooth val="1"/>
          <c:extLst>
            <c:ext xmlns:c16="http://schemas.microsoft.com/office/drawing/2014/chart" uri="{C3380CC4-5D6E-409C-BE32-E72D297353CC}">
              <c16:uniqueId val="{00000008-9EF3-406E-80CA-F53A71B487C7}"/>
            </c:ext>
          </c:extLst>
        </c:ser>
        <c:ser>
          <c:idx val="6"/>
          <c:order val="6"/>
          <c:tx>
            <c:v>+1 Sigma</c:v>
          </c:tx>
          <c:spPr>
            <a:ln w="19050">
              <a:noFill/>
            </a:ln>
          </c:spPr>
          <c:marker>
            <c:symbol val="none"/>
          </c:marker>
          <c:dLbls>
            <c:delete val="1"/>
          </c:dLbls>
          <c:xVal>
            <c:numRef>
              <c:f>'12b  30 Piece Capability '!$Z$57:$Z$58</c:f>
              <c:numCache>
                <c:formatCode>0.00000</c:formatCode>
                <c:ptCount val="2"/>
                <c:pt idx="0">
                  <c:v>0</c:v>
                </c:pt>
                <c:pt idx="1">
                  <c:v>0</c:v>
                </c:pt>
              </c:numCache>
            </c:numRef>
          </c:xVal>
          <c:yVal>
            <c:numRef>
              <c:f>'12b  30 Piece Capability '!$AA$57:$AA$58</c:f>
              <c:numCache>
                <c:formatCode>0.000000E+00</c:formatCode>
                <c:ptCount val="2"/>
                <c:pt idx="0">
                  <c:v>0</c:v>
                </c:pt>
                <c:pt idx="1">
                  <c:v>0</c:v>
                </c:pt>
              </c:numCache>
            </c:numRef>
          </c:yVal>
          <c:smooth val="1"/>
          <c:extLst>
            <c:ext xmlns:c16="http://schemas.microsoft.com/office/drawing/2014/chart" uri="{C3380CC4-5D6E-409C-BE32-E72D297353CC}">
              <c16:uniqueId val="{00000009-9EF3-406E-80CA-F53A71B487C7}"/>
            </c:ext>
          </c:extLst>
        </c:ser>
        <c:ser>
          <c:idx val="7"/>
          <c:order val="7"/>
          <c:tx>
            <c:v>+2 Sigma</c:v>
          </c:tx>
          <c:spPr>
            <a:ln w="19050">
              <a:noFill/>
            </a:ln>
          </c:spPr>
          <c:marker>
            <c:symbol val="none"/>
          </c:marker>
          <c:dLbls>
            <c:delete val="1"/>
          </c:dLbls>
          <c:xVal>
            <c:numRef>
              <c:f>'12b  30 Piece Capability '!$Z$59:$Z$60</c:f>
              <c:numCache>
                <c:formatCode>0.00000</c:formatCode>
                <c:ptCount val="2"/>
                <c:pt idx="0">
                  <c:v>0</c:v>
                </c:pt>
                <c:pt idx="1">
                  <c:v>0</c:v>
                </c:pt>
              </c:numCache>
            </c:numRef>
          </c:xVal>
          <c:yVal>
            <c:numRef>
              <c:f>'12b  30 Piece Capability '!$AA$59:$AA$60</c:f>
              <c:numCache>
                <c:formatCode>0.000000E+00</c:formatCode>
                <c:ptCount val="2"/>
                <c:pt idx="0">
                  <c:v>0</c:v>
                </c:pt>
                <c:pt idx="1">
                  <c:v>0</c:v>
                </c:pt>
              </c:numCache>
            </c:numRef>
          </c:yVal>
          <c:smooth val="1"/>
          <c:extLst>
            <c:ext xmlns:c16="http://schemas.microsoft.com/office/drawing/2014/chart" uri="{C3380CC4-5D6E-409C-BE32-E72D297353CC}">
              <c16:uniqueId val="{0000000A-9EF3-406E-80CA-F53A71B487C7}"/>
            </c:ext>
          </c:extLst>
        </c:ser>
        <c:ser>
          <c:idx val="8"/>
          <c:order val="8"/>
          <c:tx>
            <c:v>+3 Sigma</c:v>
          </c:tx>
          <c:spPr>
            <a:ln w="19050">
              <a:noFill/>
            </a:ln>
          </c:spPr>
          <c:marker>
            <c:symbol val="none"/>
          </c:marker>
          <c:dPt>
            <c:idx val="0"/>
            <c:bubble3D val="0"/>
            <c:spPr>
              <a:ln w="19050">
                <a:solidFill>
                  <a:srgbClr val="00FF00"/>
                </a:solidFill>
              </a:ln>
            </c:spPr>
            <c:extLst>
              <c:ext xmlns:c16="http://schemas.microsoft.com/office/drawing/2014/chart" uri="{C3380CC4-5D6E-409C-BE32-E72D297353CC}">
                <c16:uniqueId val="{0000000B-9EF3-406E-80CA-F53A71B487C7}"/>
              </c:ext>
            </c:extLst>
          </c:dPt>
          <c:dPt>
            <c:idx val="1"/>
            <c:bubble3D val="0"/>
            <c:spPr>
              <a:ln w="19050">
                <a:solidFill>
                  <a:srgbClr val="00FF00"/>
                </a:solidFill>
              </a:ln>
            </c:spPr>
            <c:extLst>
              <c:ext xmlns:c16="http://schemas.microsoft.com/office/drawing/2014/chart" uri="{C3380CC4-5D6E-409C-BE32-E72D297353CC}">
                <c16:uniqueId val="{0000000C-9EF3-406E-80CA-F53A71B487C7}"/>
              </c:ext>
            </c:extLst>
          </c:dPt>
          <c:dLbls>
            <c:dLbl>
              <c:idx val="0"/>
              <c:delete val="1"/>
              <c:extLst>
                <c:ext xmlns:c15="http://schemas.microsoft.com/office/drawing/2012/chart" uri="{CE6537A1-D6FC-4f65-9D91-7224C49458BB}"/>
                <c:ext xmlns:c16="http://schemas.microsoft.com/office/drawing/2014/chart" uri="{C3380CC4-5D6E-409C-BE32-E72D297353CC}">
                  <c16:uniqueId val="{0000000B-9EF3-406E-80CA-F53A71B487C7}"/>
                </c:ext>
              </c:extLst>
            </c:dLbl>
            <c:dLbl>
              <c:idx val="1"/>
              <c:layout>
                <c:manualLayout>
                  <c:x val="2.778501269851643E-2"/>
                  <c:y val="0.21220154719155637"/>
                </c:manualLayout>
              </c:layout>
              <c:spPr>
                <a:noFill/>
                <a:ln>
                  <a:noFill/>
                </a:ln>
                <a:effectLst/>
              </c:spPr>
              <c:txPr>
                <a:bodyPr wrap="square" lIns="38100" tIns="19050" rIns="38100" bIns="19050" anchor="ctr">
                  <a:spAutoFit/>
                </a:bodyPr>
                <a:lstStyle/>
                <a:p>
                  <a:pPr>
                    <a:defRPr>
                      <a:solidFill>
                        <a:srgbClr val="00FF0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9EF3-406E-80CA-F53A71B487C7}"/>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'12b  30 Piece Capability '!$Z$61:$Z$62</c:f>
              <c:numCache>
                <c:formatCode>0.00000</c:formatCode>
                <c:ptCount val="2"/>
                <c:pt idx="0">
                  <c:v>0</c:v>
                </c:pt>
                <c:pt idx="1">
                  <c:v>0</c:v>
                </c:pt>
              </c:numCache>
            </c:numRef>
          </c:xVal>
          <c:yVal>
            <c:numRef>
              <c:f>'12b  30 Piece Capability '!$AA$61:$AA$62</c:f>
              <c:numCache>
                <c:formatCode>0.000000E+00</c:formatCode>
                <c:ptCount val="2"/>
                <c:pt idx="0">
                  <c:v>0</c:v>
                </c:pt>
                <c:pt idx="1">
                  <c:v>0</c:v>
                </c:pt>
              </c:numCache>
            </c:numRef>
          </c:yVal>
          <c:smooth val="1"/>
          <c:extLst>
            <c:ext xmlns:c16="http://schemas.microsoft.com/office/drawing/2014/chart" uri="{C3380CC4-5D6E-409C-BE32-E72D297353CC}">
              <c16:uniqueId val="{0000000D-9EF3-406E-80CA-F53A71B487C7}"/>
            </c:ext>
          </c:extLst>
        </c:ser>
        <c:ser>
          <c:idx val="9"/>
          <c:order val="9"/>
          <c:tx>
            <c:v>Upper Spec</c:v>
          </c:tx>
          <c:spPr>
            <a:ln w="19050">
              <a:solidFill>
                <a:srgbClr val="00B0F0"/>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E-9EF3-406E-80CA-F53A71B487C7}"/>
                </c:ext>
              </c:extLst>
            </c:dLbl>
            <c:dLbl>
              <c:idx val="1"/>
              <c:layout>
                <c:manualLayout>
                  <c:x val="-7.3641096841374529E-2"/>
                  <c:y val="-4.8308610655391779E-17"/>
                </c:manualLayout>
              </c:layout>
              <c:spPr>
                <a:noFill/>
                <a:ln>
                  <a:noFill/>
                </a:ln>
                <a:effectLst/>
              </c:spPr>
              <c:txPr>
                <a:bodyPr wrap="square" lIns="38100" tIns="19050" rIns="38100" bIns="19050" anchor="ctr">
                  <a:spAutoFit/>
                </a:bodyPr>
                <a:lstStyle/>
                <a:p>
                  <a:pPr>
                    <a:defRPr sz="900">
                      <a:solidFill>
                        <a:srgbClr val="00B0F0"/>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9EF3-406E-80CA-F53A71B487C7}"/>
                </c:ext>
              </c:extLst>
            </c:dLbl>
            <c:spPr>
              <a:noFill/>
              <a:ln>
                <a:noFill/>
              </a:ln>
              <a:effectLst/>
            </c:spPr>
            <c:txPr>
              <a:bodyPr wrap="square" lIns="38100" tIns="19050" rIns="38100" bIns="19050" anchor="ctr">
                <a:spAutoFit/>
              </a:bodyPr>
              <a:lstStyle/>
              <a:p>
                <a:pPr>
                  <a:defRPr sz="1100">
                    <a:solidFill>
                      <a:srgbClr val="00B0F0"/>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'12b  30 Piece Capability '!$Z$63:$Z$64</c:f>
              <c:numCache>
                <c:formatCode>0.0000</c:formatCode>
                <c:ptCount val="2"/>
                <c:pt idx="0">
                  <c:v>0</c:v>
                </c:pt>
                <c:pt idx="1">
                  <c:v>0</c:v>
                </c:pt>
              </c:numCache>
            </c:numRef>
          </c:xVal>
          <c:yVal>
            <c:numRef>
              <c:f>'12b  30 Piece Capability '!$AA$63:$AA$64</c:f>
              <c:numCache>
                <c:formatCode>0.000000E+00</c:formatCode>
                <c:ptCount val="2"/>
                <c:pt idx="0">
                  <c:v>0</c:v>
                </c:pt>
                <c:pt idx="1">
                  <c:v>0</c:v>
                </c:pt>
              </c:numCache>
            </c:numRef>
          </c:yVal>
          <c:smooth val="1"/>
          <c:extLst>
            <c:ext xmlns:c16="http://schemas.microsoft.com/office/drawing/2014/chart" uri="{C3380CC4-5D6E-409C-BE32-E72D297353CC}">
              <c16:uniqueId val="{00000010-9EF3-406E-80CA-F53A71B487C7}"/>
            </c:ext>
          </c:extLst>
        </c:ser>
        <c:ser>
          <c:idx val="10"/>
          <c:order val="10"/>
          <c:tx>
            <c:v>Lower Spec</c:v>
          </c:tx>
          <c:spPr>
            <a:ln w="19050">
              <a:solidFill>
                <a:srgbClr val="00B0F0"/>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1-9EF3-406E-80CA-F53A71B487C7}"/>
                </c:ext>
              </c:extLst>
            </c:dLbl>
            <c:spPr>
              <a:noFill/>
              <a:ln>
                <a:noFill/>
              </a:ln>
              <a:effectLst/>
            </c:spPr>
            <c:txPr>
              <a:bodyPr wrap="square" lIns="38100" tIns="19050" rIns="38100" bIns="19050" anchor="ctr">
                <a:spAutoFit/>
              </a:bodyPr>
              <a:lstStyle/>
              <a:p>
                <a:pPr>
                  <a:defRPr>
                    <a:solidFill>
                      <a:srgbClr val="00B0F0"/>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'12b  30 Piece Capability '!$Z$47:$Z$48</c:f>
              <c:numCache>
                <c:formatCode>0.0000</c:formatCode>
                <c:ptCount val="2"/>
                <c:pt idx="0">
                  <c:v>0</c:v>
                </c:pt>
                <c:pt idx="1">
                  <c:v>0</c:v>
                </c:pt>
              </c:numCache>
            </c:numRef>
          </c:xVal>
          <c:yVal>
            <c:numRef>
              <c:f>'12b  30 Piece Capability '!$AA$47:$AA$48</c:f>
              <c:numCache>
                <c:formatCode>0.000000E+00</c:formatCode>
                <c:ptCount val="2"/>
                <c:pt idx="0">
                  <c:v>0</c:v>
                </c:pt>
                <c:pt idx="1">
                  <c:v>0</c:v>
                </c:pt>
              </c:numCache>
            </c:numRef>
          </c:yVal>
          <c:smooth val="1"/>
          <c:extLst>
            <c:ext xmlns:c16="http://schemas.microsoft.com/office/drawing/2014/chart" uri="{C3380CC4-5D6E-409C-BE32-E72D297353CC}">
              <c16:uniqueId val="{00000013-9EF3-406E-80CA-F53A71B487C7}"/>
            </c:ext>
          </c:extLst>
        </c:ser>
        <c:dLbls>
          <c:showLegendKey val="0"/>
          <c:showVal val="1"/>
          <c:showCatName val="0"/>
          <c:showSerName val="0"/>
          <c:showPercent val="0"/>
          <c:showBubbleSize val="0"/>
        </c:dLbls>
        <c:axId val="385807104"/>
        <c:axId val="385808640"/>
      </c:scatterChart>
      <c:scatterChart>
        <c:scatterStyle val="smoothMarker"/>
        <c:varyColors val="0"/>
        <c:ser>
          <c:idx val="1"/>
          <c:order val="1"/>
          <c:tx>
            <c:v>norm</c:v>
          </c:tx>
          <c:marker>
            <c:symbol val="none"/>
          </c:marker>
          <c:dLbls>
            <c:delete val="1"/>
          </c:dLbls>
          <c:xVal>
            <c:numRef>
              <c:f>'12b  30 Piece Capability '!$Q$11:$Q$110</c:f>
              <c:numCache>
                <c:formatCode>0.00000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xVal>
          <c:yVal>
            <c:numRef>
              <c:f>'12b  30 Piece Capability '!$R$11:$R$110</c:f>
              <c:numCache>
                <c:formatCode>0.000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yVal>
          <c:smooth val="1"/>
          <c:extLst>
            <c:ext xmlns:c16="http://schemas.microsoft.com/office/drawing/2014/chart" uri="{C3380CC4-5D6E-409C-BE32-E72D297353CC}">
              <c16:uniqueId val="{00000014-9EF3-406E-80CA-F53A71B487C7}"/>
            </c:ext>
          </c:extLst>
        </c:ser>
        <c:dLbls>
          <c:showLegendKey val="0"/>
          <c:showVal val="1"/>
          <c:showCatName val="0"/>
          <c:showSerName val="0"/>
          <c:showPercent val="0"/>
          <c:showBubbleSize val="0"/>
        </c:dLbls>
        <c:axId val="502793247"/>
        <c:axId val="502798239"/>
      </c:scatterChart>
      <c:valAx>
        <c:axId val="385807104"/>
        <c:scaling>
          <c:orientation val="minMax"/>
          <c:max val="44"/>
          <c:min val="30"/>
        </c:scaling>
        <c:delete val="0"/>
        <c:axPos val="t"/>
        <c:title>
          <c:tx>
            <c:rich>
              <a:bodyPr/>
              <a:lstStyle/>
              <a:p>
                <a:pPr>
                  <a:defRPr/>
                </a:pPr>
                <a:r>
                  <a:rPr lang="en-US"/>
                  <a:t>Specification Range</a:t>
                </a:r>
              </a:p>
            </c:rich>
          </c:tx>
          <c:layout>
            <c:manualLayout>
              <c:xMode val="edge"/>
              <c:yMode val="edge"/>
              <c:x val="0.4384305536955399"/>
              <c:y val="0.9576583449714513"/>
            </c:manualLayout>
          </c:layout>
          <c:overlay val="0"/>
        </c:title>
        <c:numFmt formatCode="0.000" sourceLinked="0"/>
        <c:majorTickMark val="out"/>
        <c:minorTickMark val="none"/>
        <c:tickLblPos val="low"/>
        <c:spPr>
          <a:ln/>
        </c:spPr>
        <c:txPr>
          <a:bodyPr anchor="b" anchorCtr="1"/>
          <a:lstStyle/>
          <a:p>
            <a:pPr>
              <a:defRPr sz="1200" b="0">
                <a:solidFill>
                  <a:schemeClr val="tx1"/>
                </a:solidFill>
              </a:defRPr>
            </a:pPr>
            <a:endParaRPr lang="en-US"/>
          </a:p>
        </c:txPr>
        <c:crossAx val="385808640"/>
        <c:crosses val="max"/>
        <c:crossBetween val="midCat"/>
        <c:majorUnit val="1"/>
      </c:valAx>
      <c:valAx>
        <c:axId val="385808640"/>
        <c:scaling>
          <c:orientation val="minMax"/>
          <c:max val="30"/>
        </c:scaling>
        <c:delete val="0"/>
        <c:axPos val="l"/>
        <c:majorGridlines>
          <c:spPr>
            <a:ln>
              <a:solidFill>
                <a:schemeClr val="bg1">
                  <a:lumMod val="50000"/>
                </a:schemeClr>
              </a:solidFill>
            </a:ln>
          </c:spPr>
        </c:majorGridlines>
        <c:title>
          <c:tx>
            <c:rich>
              <a:bodyPr/>
              <a:lstStyle/>
              <a:p>
                <a:pPr>
                  <a:defRPr/>
                </a:pPr>
                <a:r>
                  <a:rPr lang="en-US"/>
                  <a:t>Frequency - Hstagram</a:t>
                </a:r>
              </a:p>
            </c:rich>
          </c:tx>
          <c:layout>
            <c:manualLayout>
              <c:xMode val="edge"/>
              <c:yMode val="edge"/>
              <c:x val="4.203952117925561E-4"/>
              <c:y val="0.37333304264392458"/>
            </c:manualLayout>
          </c:layout>
          <c:overlay val="0"/>
        </c:title>
        <c:numFmt formatCode="General" sourceLinked="1"/>
        <c:majorTickMark val="out"/>
        <c:minorTickMark val="none"/>
        <c:tickLblPos val="nextTo"/>
        <c:txPr>
          <a:bodyPr/>
          <a:lstStyle/>
          <a:p>
            <a:pPr>
              <a:defRPr sz="1200" b="1"/>
            </a:pPr>
            <a:endParaRPr lang="en-US"/>
          </a:p>
        </c:txPr>
        <c:crossAx val="385807104"/>
        <c:crosses val="autoZero"/>
        <c:crossBetween val="midCat"/>
      </c:valAx>
      <c:valAx>
        <c:axId val="502798239"/>
        <c:scaling>
          <c:orientation val="minMax"/>
        </c:scaling>
        <c:delete val="0"/>
        <c:axPos val="r"/>
        <c:title>
          <c:tx>
            <c:rich>
              <a:bodyPr rot="0" vert="horz"/>
              <a:lstStyle/>
              <a:p>
                <a:pPr>
                  <a:defRPr/>
                </a:pPr>
                <a:r>
                  <a:rPr lang="en-US"/>
                  <a:t>Bell Curve</a:t>
                </a:r>
              </a:p>
            </c:rich>
          </c:tx>
          <c:layout>
            <c:manualLayout>
              <c:xMode val="edge"/>
              <c:yMode val="edge"/>
              <c:x val="0.92211798152096669"/>
              <c:y val="1.4670642902666391E-2"/>
            </c:manualLayout>
          </c:layout>
          <c:overlay val="0"/>
        </c:title>
        <c:numFmt formatCode="0.000" sourceLinked="1"/>
        <c:majorTickMark val="out"/>
        <c:minorTickMark val="none"/>
        <c:tickLblPos val="nextTo"/>
        <c:crossAx val="502793247"/>
        <c:crosses val="max"/>
        <c:crossBetween val="midCat"/>
      </c:valAx>
      <c:valAx>
        <c:axId val="502793247"/>
        <c:scaling>
          <c:orientation val="minMax"/>
        </c:scaling>
        <c:delete val="1"/>
        <c:axPos val="b"/>
        <c:numFmt formatCode="0.00000" sourceLinked="1"/>
        <c:majorTickMark val="out"/>
        <c:minorTickMark val="none"/>
        <c:tickLblPos val="nextTo"/>
        <c:crossAx val="502798239"/>
        <c:crosses val="autoZero"/>
        <c:crossBetween val="midCat"/>
      </c:valAx>
      <c:spPr>
        <a:solidFill>
          <a:schemeClr val="dk1"/>
        </a:solidFill>
      </c:spPr>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checked="Checked"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file>

<file path=xl/ctrlProps/ctrlProp149.xml><?xml version="1.0" encoding="utf-8"?>
<formControlPr xmlns="http://schemas.microsoft.com/office/spreadsheetml/2009/9/main" objectType="CheckBox"/>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ile>

<file path=xl/ctrlProps/ctrlProp151.xml><?xml version="1.0" encoding="utf-8"?>
<formControlPr xmlns="http://schemas.microsoft.com/office/spreadsheetml/2009/9/main" objectType="CheckBox"/>
</file>

<file path=xl/ctrlProps/ctrlProp152.xml><?xml version="1.0" encoding="utf-8"?>
<formControlPr xmlns="http://schemas.microsoft.com/office/spreadsheetml/2009/9/main" objectType="CheckBox"/>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F62761D-A221-4AA0-B0DE-0DAEA36D1D06}" type="doc">
      <dgm:prSet loTypeId="urn:microsoft.com/office/officeart/2005/8/layout/gear1" loCatId="cycle" qsTypeId="urn:microsoft.com/office/officeart/2005/8/quickstyle/simple1" qsCatId="simple" csTypeId="urn:microsoft.com/office/officeart/2005/8/colors/accent1_2" csCatId="accent1" phldr="1"/>
      <dgm:spPr/>
    </dgm:pt>
    <dgm:pt modelId="{8B24FBF5-A70F-4D94-B4AD-BEA8B22567BC}">
      <dgm:prSet phldrT="[Text]"/>
      <dgm:spPr>
        <a:solidFill>
          <a:schemeClr val="accent6">
            <a:lumMod val="75000"/>
          </a:schemeClr>
        </a:solidFill>
      </dgm:spPr>
      <dgm:t>
        <a:bodyPr/>
        <a:lstStyle/>
        <a:p>
          <a:r>
            <a:rPr lang="en-US"/>
            <a:t>SCR</a:t>
          </a:r>
        </a:p>
      </dgm:t>
    </dgm:pt>
    <dgm:pt modelId="{3BBAE329-A3F1-4CEC-81F3-DD406E91063D}" type="parTrans" cxnId="{1DBDAAF8-5663-40C2-BC95-AAF9C764838B}">
      <dgm:prSet/>
      <dgm:spPr/>
      <dgm:t>
        <a:bodyPr/>
        <a:lstStyle/>
        <a:p>
          <a:endParaRPr lang="en-US"/>
        </a:p>
      </dgm:t>
    </dgm:pt>
    <dgm:pt modelId="{1E42358D-D6DA-497F-8C49-3D813F7605B9}" type="sibTrans" cxnId="{1DBDAAF8-5663-40C2-BC95-AAF9C764838B}">
      <dgm:prSet/>
      <dgm:spPr/>
      <dgm:t>
        <a:bodyPr/>
        <a:lstStyle/>
        <a:p>
          <a:endParaRPr lang="en-US"/>
        </a:p>
      </dgm:t>
    </dgm:pt>
    <dgm:pt modelId="{8136C061-7529-4785-ABE0-07AF85423C32}">
      <dgm:prSet phldrT="[Text]"/>
      <dgm:spPr>
        <a:solidFill>
          <a:schemeClr val="accent2">
            <a:lumMod val="75000"/>
          </a:schemeClr>
        </a:solidFill>
      </dgm:spPr>
      <dgm:t>
        <a:bodyPr/>
        <a:lstStyle/>
        <a:p>
          <a:r>
            <a:rPr lang="en-US"/>
            <a:t>ECO</a:t>
          </a:r>
        </a:p>
      </dgm:t>
    </dgm:pt>
    <dgm:pt modelId="{70B36443-682F-41BD-A9E8-997B2EC2804E}" type="parTrans" cxnId="{8F95DA96-9279-49A7-9EAB-B6F54B5DDC6F}">
      <dgm:prSet/>
      <dgm:spPr/>
      <dgm:t>
        <a:bodyPr/>
        <a:lstStyle/>
        <a:p>
          <a:endParaRPr lang="en-US"/>
        </a:p>
      </dgm:t>
    </dgm:pt>
    <dgm:pt modelId="{1B02F82B-713B-4FFF-A584-75A630335E9E}" type="sibTrans" cxnId="{8F95DA96-9279-49A7-9EAB-B6F54B5DDC6F}">
      <dgm:prSet/>
      <dgm:spPr/>
      <dgm:t>
        <a:bodyPr/>
        <a:lstStyle/>
        <a:p>
          <a:endParaRPr lang="en-US"/>
        </a:p>
      </dgm:t>
    </dgm:pt>
    <dgm:pt modelId="{86D17507-D22C-48F2-8B22-954E6BD5A1CD}">
      <dgm:prSet phldrT="[Text]"/>
      <dgm:spPr/>
      <dgm:t>
        <a:bodyPr/>
        <a:lstStyle/>
        <a:p>
          <a:r>
            <a:rPr lang="en-US"/>
            <a:t>ECR</a:t>
          </a:r>
        </a:p>
      </dgm:t>
    </dgm:pt>
    <dgm:pt modelId="{62F97A1E-E082-4AE6-B205-AD25C00BBE97}" type="parTrans" cxnId="{B2ACD5E6-AF82-40BF-A871-40A0A3187FEF}">
      <dgm:prSet/>
      <dgm:spPr/>
      <dgm:t>
        <a:bodyPr/>
        <a:lstStyle/>
        <a:p>
          <a:endParaRPr lang="en-US"/>
        </a:p>
      </dgm:t>
    </dgm:pt>
    <dgm:pt modelId="{FA92569F-2BB6-4F5C-A1D2-95CCFD1F609C}" type="sibTrans" cxnId="{B2ACD5E6-AF82-40BF-A871-40A0A3187FEF}">
      <dgm:prSet/>
      <dgm:spPr/>
      <dgm:t>
        <a:bodyPr/>
        <a:lstStyle/>
        <a:p>
          <a:endParaRPr lang="en-US"/>
        </a:p>
      </dgm:t>
    </dgm:pt>
    <dgm:pt modelId="{D710D9D5-6D4C-4A5B-AA25-68FA2CA89990}" type="pres">
      <dgm:prSet presAssocID="{2F62761D-A221-4AA0-B0DE-0DAEA36D1D06}" presName="composite" presStyleCnt="0">
        <dgm:presLayoutVars>
          <dgm:chMax val="3"/>
          <dgm:animLvl val="lvl"/>
          <dgm:resizeHandles val="exact"/>
        </dgm:presLayoutVars>
      </dgm:prSet>
      <dgm:spPr/>
    </dgm:pt>
    <dgm:pt modelId="{CBFC4A62-F0F4-408C-B24E-70B64BDBE99B}" type="pres">
      <dgm:prSet presAssocID="{8B24FBF5-A70F-4D94-B4AD-BEA8B22567BC}" presName="gear1" presStyleLbl="node1" presStyleIdx="0" presStyleCnt="3">
        <dgm:presLayoutVars>
          <dgm:chMax val="1"/>
          <dgm:bulletEnabled val="1"/>
        </dgm:presLayoutVars>
      </dgm:prSet>
      <dgm:spPr/>
    </dgm:pt>
    <dgm:pt modelId="{E2043150-04DC-4223-9DAE-AC65D8B45404}" type="pres">
      <dgm:prSet presAssocID="{8B24FBF5-A70F-4D94-B4AD-BEA8B22567BC}" presName="gear1srcNode" presStyleLbl="node1" presStyleIdx="0" presStyleCnt="3"/>
      <dgm:spPr/>
    </dgm:pt>
    <dgm:pt modelId="{B4EB7919-853F-4A2B-BF95-7CB0B093DD0A}" type="pres">
      <dgm:prSet presAssocID="{8B24FBF5-A70F-4D94-B4AD-BEA8B22567BC}" presName="gear1dstNode" presStyleLbl="node1" presStyleIdx="0" presStyleCnt="3"/>
      <dgm:spPr/>
    </dgm:pt>
    <dgm:pt modelId="{CE5F4EEE-62DE-434A-A8DE-A181B5A1F02E}" type="pres">
      <dgm:prSet presAssocID="{8136C061-7529-4785-ABE0-07AF85423C32}" presName="gear2" presStyleLbl="node1" presStyleIdx="1" presStyleCnt="3">
        <dgm:presLayoutVars>
          <dgm:chMax val="1"/>
          <dgm:bulletEnabled val="1"/>
        </dgm:presLayoutVars>
      </dgm:prSet>
      <dgm:spPr/>
    </dgm:pt>
    <dgm:pt modelId="{B66E6FA7-1547-48A5-8007-01C3004CD481}" type="pres">
      <dgm:prSet presAssocID="{8136C061-7529-4785-ABE0-07AF85423C32}" presName="gear2srcNode" presStyleLbl="node1" presStyleIdx="1" presStyleCnt="3"/>
      <dgm:spPr/>
    </dgm:pt>
    <dgm:pt modelId="{5DFDA49E-9BFC-4868-82A3-FCB0E2919CED}" type="pres">
      <dgm:prSet presAssocID="{8136C061-7529-4785-ABE0-07AF85423C32}" presName="gear2dstNode" presStyleLbl="node1" presStyleIdx="1" presStyleCnt="3"/>
      <dgm:spPr/>
    </dgm:pt>
    <dgm:pt modelId="{F0086244-217F-4A9B-BC05-2B1B7FBCAD4E}" type="pres">
      <dgm:prSet presAssocID="{86D17507-D22C-48F2-8B22-954E6BD5A1CD}" presName="gear3" presStyleLbl="node1" presStyleIdx="2" presStyleCnt="3" custLinFactNeighborX="2153" custLinFactNeighborY="1077"/>
      <dgm:spPr/>
    </dgm:pt>
    <dgm:pt modelId="{83B074E7-341C-4248-AB94-0FFE2A014C1C}" type="pres">
      <dgm:prSet presAssocID="{86D17507-D22C-48F2-8B22-954E6BD5A1CD}" presName="gear3tx" presStyleLbl="node1" presStyleIdx="2" presStyleCnt="3">
        <dgm:presLayoutVars>
          <dgm:chMax val="1"/>
          <dgm:bulletEnabled val="1"/>
        </dgm:presLayoutVars>
      </dgm:prSet>
      <dgm:spPr/>
    </dgm:pt>
    <dgm:pt modelId="{B9A4D553-2858-4937-BC76-786C06452A85}" type="pres">
      <dgm:prSet presAssocID="{86D17507-D22C-48F2-8B22-954E6BD5A1CD}" presName="gear3srcNode" presStyleLbl="node1" presStyleIdx="2" presStyleCnt="3"/>
      <dgm:spPr/>
    </dgm:pt>
    <dgm:pt modelId="{221D8814-BFC1-4E32-82D5-389223548A72}" type="pres">
      <dgm:prSet presAssocID="{86D17507-D22C-48F2-8B22-954E6BD5A1CD}" presName="gear3dstNode" presStyleLbl="node1" presStyleIdx="2" presStyleCnt="3"/>
      <dgm:spPr/>
    </dgm:pt>
    <dgm:pt modelId="{CD8B882D-B95F-42F6-8361-7B072B8273CC}" type="pres">
      <dgm:prSet presAssocID="{1E42358D-D6DA-497F-8C49-3D813F7605B9}" presName="connector1" presStyleLbl="sibTrans2D1" presStyleIdx="0" presStyleCnt="3"/>
      <dgm:spPr/>
    </dgm:pt>
    <dgm:pt modelId="{509F7A4C-F8C7-4A8A-8AEF-A87A0815AF2F}" type="pres">
      <dgm:prSet presAssocID="{1B02F82B-713B-4FFF-A584-75A630335E9E}" presName="connector2" presStyleLbl="sibTrans2D1" presStyleIdx="1" presStyleCnt="3"/>
      <dgm:spPr/>
    </dgm:pt>
    <dgm:pt modelId="{F175DB79-6D20-4EA3-9B81-D6BF0C5817A6}" type="pres">
      <dgm:prSet presAssocID="{FA92569F-2BB6-4F5C-A1D2-95CCFD1F609C}" presName="connector3" presStyleLbl="sibTrans2D1" presStyleIdx="2" presStyleCnt="3"/>
      <dgm:spPr/>
    </dgm:pt>
  </dgm:ptLst>
  <dgm:cxnLst>
    <dgm:cxn modelId="{7D8A2F00-BFBC-4408-A43D-575AD99B5D71}" type="presOf" srcId="{86D17507-D22C-48F2-8B22-954E6BD5A1CD}" destId="{B9A4D553-2858-4937-BC76-786C06452A85}" srcOrd="2" destOrd="0" presId="urn:microsoft.com/office/officeart/2005/8/layout/gear1"/>
    <dgm:cxn modelId="{DB5CBE12-3B1D-4001-BF7B-DB660527C2B3}" type="presOf" srcId="{2F62761D-A221-4AA0-B0DE-0DAEA36D1D06}" destId="{D710D9D5-6D4C-4A5B-AA25-68FA2CA89990}" srcOrd="0" destOrd="0" presId="urn:microsoft.com/office/officeart/2005/8/layout/gear1"/>
    <dgm:cxn modelId="{8B809E1B-BF9A-449D-B994-CC48CB81620F}" type="presOf" srcId="{FA92569F-2BB6-4F5C-A1D2-95CCFD1F609C}" destId="{F175DB79-6D20-4EA3-9B81-D6BF0C5817A6}" srcOrd="0" destOrd="0" presId="urn:microsoft.com/office/officeart/2005/8/layout/gear1"/>
    <dgm:cxn modelId="{0A44592B-44FF-49C5-82F3-B0E5EAB1B97B}" type="presOf" srcId="{8B24FBF5-A70F-4D94-B4AD-BEA8B22567BC}" destId="{B4EB7919-853F-4A2B-BF95-7CB0B093DD0A}" srcOrd="2" destOrd="0" presId="urn:microsoft.com/office/officeart/2005/8/layout/gear1"/>
    <dgm:cxn modelId="{E2D4192F-79E3-456E-832E-7670F9E790F4}" type="presOf" srcId="{8B24FBF5-A70F-4D94-B4AD-BEA8B22567BC}" destId="{CBFC4A62-F0F4-408C-B24E-70B64BDBE99B}" srcOrd="0" destOrd="0" presId="urn:microsoft.com/office/officeart/2005/8/layout/gear1"/>
    <dgm:cxn modelId="{8ECA3433-54F0-4CBE-BCE5-1FF1987E2B65}" type="presOf" srcId="{86D17507-D22C-48F2-8B22-954E6BD5A1CD}" destId="{F0086244-217F-4A9B-BC05-2B1B7FBCAD4E}" srcOrd="0" destOrd="0" presId="urn:microsoft.com/office/officeart/2005/8/layout/gear1"/>
    <dgm:cxn modelId="{00D2AE5F-A430-4C39-AA7C-FD9B31C9375B}" type="presOf" srcId="{8B24FBF5-A70F-4D94-B4AD-BEA8B22567BC}" destId="{E2043150-04DC-4223-9DAE-AC65D8B45404}" srcOrd="1" destOrd="0" presId="urn:microsoft.com/office/officeart/2005/8/layout/gear1"/>
    <dgm:cxn modelId="{7DCBA642-76CB-420E-9970-1C26A353E303}" type="presOf" srcId="{8136C061-7529-4785-ABE0-07AF85423C32}" destId="{B66E6FA7-1547-48A5-8007-01C3004CD481}" srcOrd="1" destOrd="0" presId="urn:microsoft.com/office/officeart/2005/8/layout/gear1"/>
    <dgm:cxn modelId="{75D0224F-636C-40E4-9541-B3E48E5B88C7}" type="presOf" srcId="{8136C061-7529-4785-ABE0-07AF85423C32}" destId="{5DFDA49E-9BFC-4868-82A3-FCB0E2919CED}" srcOrd="2" destOrd="0" presId="urn:microsoft.com/office/officeart/2005/8/layout/gear1"/>
    <dgm:cxn modelId="{9B64CF58-653D-4A42-B7BF-CCA587019A94}" type="presOf" srcId="{1E42358D-D6DA-497F-8C49-3D813F7605B9}" destId="{CD8B882D-B95F-42F6-8361-7B072B8273CC}" srcOrd="0" destOrd="0" presId="urn:microsoft.com/office/officeart/2005/8/layout/gear1"/>
    <dgm:cxn modelId="{8F95DA96-9279-49A7-9EAB-B6F54B5DDC6F}" srcId="{2F62761D-A221-4AA0-B0DE-0DAEA36D1D06}" destId="{8136C061-7529-4785-ABE0-07AF85423C32}" srcOrd="1" destOrd="0" parTransId="{70B36443-682F-41BD-A9E8-997B2EC2804E}" sibTransId="{1B02F82B-713B-4FFF-A584-75A630335E9E}"/>
    <dgm:cxn modelId="{E04A8A9D-A99A-438E-AC4F-030D78170115}" type="presOf" srcId="{86D17507-D22C-48F2-8B22-954E6BD5A1CD}" destId="{221D8814-BFC1-4E32-82D5-389223548A72}" srcOrd="3" destOrd="0" presId="urn:microsoft.com/office/officeart/2005/8/layout/gear1"/>
    <dgm:cxn modelId="{175039D7-5C9C-483F-8C0F-AA17A53D3B2C}" type="presOf" srcId="{8136C061-7529-4785-ABE0-07AF85423C32}" destId="{CE5F4EEE-62DE-434A-A8DE-A181B5A1F02E}" srcOrd="0" destOrd="0" presId="urn:microsoft.com/office/officeart/2005/8/layout/gear1"/>
    <dgm:cxn modelId="{B2ACD5E6-AF82-40BF-A871-40A0A3187FEF}" srcId="{2F62761D-A221-4AA0-B0DE-0DAEA36D1D06}" destId="{86D17507-D22C-48F2-8B22-954E6BD5A1CD}" srcOrd="2" destOrd="0" parTransId="{62F97A1E-E082-4AE6-B205-AD25C00BBE97}" sibTransId="{FA92569F-2BB6-4F5C-A1D2-95CCFD1F609C}"/>
    <dgm:cxn modelId="{C6BD6BEB-80AD-49BD-8B3E-070B0EA9CB26}" type="presOf" srcId="{86D17507-D22C-48F2-8B22-954E6BD5A1CD}" destId="{83B074E7-341C-4248-AB94-0FFE2A014C1C}" srcOrd="1" destOrd="0" presId="urn:microsoft.com/office/officeart/2005/8/layout/gear1"/>
    <dgm:cxn modelId="{019D1DEF-C5D1-4730-9093-93879E1944FB}" type="presOf" srcId="{1B02F82B-713B-4FFF-A584-75A630335E9E}" destId="{509F7A4C-F8C7-4A8A-8AEF-A87A0815AF2F}" srcOrd="0" destOrd="0" presId="urn:microsoft.com/office/officeart/2005/8/layout/gear1"/>
    <dgm:cxn modelId="{1DBDAAF8-5663-40C2-BC95-AAF9C764838B}" srcId="{2F62761D-A221-4AA0-B0DE-0DAEA36D1D06}" destId="{8B24FBF5-A70F-4D94-B4AD-BEA8B22567BC}" srcOrd="0" destOrd="0" parTransId="{3BBAE329-A3F1-4CEC-81F3-DD406E91063D}" sibTransId="{1E42358D-D6DA-497F-8C49-3D813F7605B9}"/>
    <dgm:cxn modelId="{22845992-3370-4FDB-B9F3-327F33408725}" type="presParOf" srcId="{D710D9D5-6D4C-4A5B-AA25-68FA2CA89990}" destId="{CBFC4A62-F0F4-408C-B24E-70B64BDBE99B}" srcOrd="0" destOrd="0" presId="urn:microsoft.com/office/officeart/2005/8/layout/gear1"/>
    <dgm:cxn modelId="{FAEB351A-E4CC-4928-8623-5DFFD88657FD}" type="presParOf" srcId="{D710D9D5-6D4C-4A5B-AA25-68FA2CA89990}" destId="{E2043150-04DC-4223-9DAE-AC65D8B45404}" srcOrd="1" destOrd="0" presId="urn:microsoft.com/office/officeart/2005/8/layout/gear1"/>
    <dgm:cxn modelId="{297A2559-CF01-45DC-B6B3-C4E43947AC2B}" type="presParOf" srcId="{D710D9D5-6D4C-4A5B-AA25-68FA2CA89990}" destId="{B4EB7919-853F-4A2B-BF95-7CB0B093DD0A}" srcOrd="2" destOrd="0" presId="urn:microsoft.com/office/officeart/2005/8/layout/gear1"/>
    <dgm:cxn modelId="{EFAA4FD4-8580-43EC-9C7D-E2DA9A4B59A8}" type="presParOf" srcId="{D710D9D5-6D4C-4A5B-AA25-68FA2CA89990}" destId="{CE5F4EEE-62DE-434A-A8DE-A181B5A1F02E}" srcOrd="3" destOrd="0" presId="urn:microsoft.com/office/officeart/2005/8/layout/gear1"/>
    <dgm:cxn modelId="{E3780924-3BD9-4C6A-8468-A88D46214AF1}" type="presParOf" srcId="{D710D9D5-6D4C-4A5B-AA25-68FA2CA89990}" destId="{B66E6FA7-1547-48A5-8007-01C3004CD481}" srcOrd="4" destOrd="0" presId="urn:microsoft.com/office/officeart/2005/8/layout/gear1"/>
    <dgm:cxn modelId="{7F0A97FC-3C53-4E82-BA80-BF160A6F6F18}" type="presParOf" srcId="{D710D9D5-6D4C-4A5B-AA25-68FA2CA89990}" destId="{5DFDA49E-9BFC-4868-82A3-FCB0E2919CED}" srcOrd="5" destOrd="0" presId="urn:microsoft.com/office/officeart/2005/8/layout/gear1"/>
    <dgm:cxn modelId="{4FC88ADD-4F19-49A9-9190-B21CD2771D04}" type="presParOf" srcId="{D710D9D5-6D4C-4A5B-AA25-68FA2CA89990}" destId="{F0086244-217F-4A9B-BC05-2B1B7FBCAD4E}" srcOrd="6" destOrd="0" presId="urn:microsoft.com/office/officeart/2005/8/layout/gear1"/>
    <dgm:cxn modelId="{68B1BDC4-B8F6-4868-8084-E7A7D425395C}" type="presParOf" srcId="{D710D9D5-6D4C-4A5B-AA25-68FA2CA89990}" destId="{83B074E7-341C-4248-AB94-0FFE2A014C1C}" srcOrd="7" destOrd="0" presId="urn:microsoft.com/office/officeart/2005/8/layout/gear1"/>
    <dgm:cxn modelId="{FC38D68E-53BC-49BA-9859-8C97A6E5BCD5}" type="presParOf" srcId="{D710D9D5-6D4C-4A5B-AA25-68FA2CA89990}" destId="{B9A4D553-2858-4937-BC76-786C06452A85}" srcOrd="8" destOrd="0" presId="urn:microsoft.com/office/officeart/2005/8/layout/gear1"/>
    <dgm:cxn modelId="{4CA406C7-96B2-4009-8C29-5B494F568743}" type="presParOf" srcId="{D710D9D5-6D4C-4A5B-AA25-68FA2CA89990}" destId="{221D8814-BFC1-4E32-82D5-389223548A72}" srcOrd="9" destOrd="0" presId="urn:microsoft.com/office/officeart/2005/8/layout/gear1"/>
    <dgm:cxn modelId="{E59F0D10-E2F1-47AD-972F-B68E77BFE341}" type="presParOf" srcId="{D710D9D5-6D4C-4A5B-AA25-68FA2CA89990}" destId="{CD8B882D-B95F-42F6-8361-7B072B8273CC}" srcOrd="10" destOrd="0" presId="urn:microsoft.com/office/officeart/2005/8/layout/gear1"/>
    <dgm:cxn modelId="{AF70A6D5-C168-4348-B095-F96D2C1D8A2D}" type="presParOf" srcId="{D710D9D5-6D4C-4A5B-AA25-68FA2CA89990}" destId="{509F7A4C-F8C7-4A8A-8AEF-A87A0815AF2F}" srcOrd="11" destOrd="0" presId="urn:microsoft.com/office/officeart/2005/8/layout/gear1"/>
    <dgm:cxn modelId="{74257ABB-8EDC-46C1-B624-5F8BFA3AE892}" type="presParOf" srcId="{D710D9D5-6D4C-4A5B-AA25-68FA2CA89990}" destId="{F175DB79-6D20-4EA3-9B81-D6BF0C5817A6}" srcOrd="12" destOrd="0" presId="urn:microsoft.com/office/officeart/2005/8/layout/gear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BFC4A62-F0F4-408C-B24E-70B64BDBE99B}">
      <dsp:nvSpPr>
        <dsp:cNvPr id="0" name=""/>
        <dsp:cNvSpPr/>
      </dsp:nvSpPr>
      <dsp:spPr>
        <a:xfrm>
          <a:off x="1196102" y="829389"/>
          <a:ext cx="1013697" cy="1013697"/>
        </a:xfrm>
        <a:prstGeom prst="gear9">
          <a:avLst/>
        </a:prstGeom>
        <a:solidFill>
          <a:schemeClr val="accent6">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666750">
            <a:lnSpc>
              <a:spcPct val="90000"/>
            </a:lnSpc>
            <a:spcBef>
              <a:spcPct val="0"/>
            </a:spcBef>
            <a:spcAft>
              <a:spcPct val="35000"/>
            </a:spcAft>
            <a:buNone/>
          </a:pPr>
          <a:r>
            <a:rPr lang="en-US" sz="1500" kern="1200"/>
            <a:t>SCR</a:t>
          </a:r>
        </a:p>
      </dsp:txBody>
      <dsp:txXfrm>
        <a:off x="1399900" y="1066843"/>
        <a:ext cx="606101" cy="521061"/>
      </dsp:txXfrm>
    </dsp:sp>
    <dsp:sp modelId="{CE5F4EEE-62DE-434A-A8DE-A181B5A1F02E}">
      <dsp:nvSpPr>
        <dsp:cNvPr id="0" name=""/>
        <dsp:cNvSpPr/>
      </dsp:nvSpPr>
      <dsp:spPr>
        <a:xfrm>
          <a:off x="606314" y="589787"/>
          <a:ext cx="737234" cy="737234"/>
        </a:xfrm>
        <a:prstGeom prst="gear6">
          <a:avLst/>
        </a:prstGeom>
        <a:solidFill>
          <a:schemeClr val="accent2">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666750">
            <a:lnSpc>
              <a:spcPct val="90000"/>
            </a:lnSpc>
            <a:spcBef>
              <a:spcPct val="0"/>
            </a:spcBef>
            <a:spcAft>
              <a:spcPct val="35000"/>
            </a:spcAft>
            <a:buNone/>
          </a:pPr>
          <a:r>
            <a:rPr lang="en-US" sz="1500" kern="1200"/>
            <a:t>ECO</a:t>
          </a:r>
        </a:p>
      </dsp:txBody>
      <dsp:txXfrm>
        <a:off x="791915" y="776510"/>
        <a:ext cx="366032" cy="363788"/>
      </dsp:txXfrm>
    </dsp:sp>
    <dsp:sp modelId="{F0086244-217F-4A9B-BC05-2B1B7FBCAD4E}">
      <dsp:nvSpPr>
        <dsp:cNvPr id="0" name=""/>
        <dsp:cNvSpPr/>
      </dsp:nvSpPr>
      <dsp:spPr>
        <a:xfrm rot="20700000">
          <a:off x="1038288" y="90699"/>
          <a:ext cx="722339" cy="722339"/>
        </a:xfrm>
        <a:prstGeom prst="gear6">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050" tIns="19050" rIns="19050" bIns="19050" numCol="1" spcCol="1270" anchor="ctr" anchorCtr="0">
          <a:noAutofit/>
        </a:bodyPr>
        <a:lstStyle/>
        <a:p>
          <a:pPr marL="0" lvl="0" indent="0" algn="ctr" defTabSz="666750">
            <a:lnSpc>
              <a:spcPct val="90000"/>
            </a:lnSpc>
            <a:spcBef>
              <a:spcPct val="0"/>
            </a:spcBef>
            <a:spcAft>
              <a:spcPct val="35000"/>
            </a:spcAft>
            <a:buNone/>
          </a:pPr>
          <a:r>
            <a:rPr lang="en-US" sz="1500" kern="1200"/>
            <a:t>ECR</a:t>
          </a:r>
        </a:p>
      </dsp:txBody>
      <dsp:txXfrm rot="-20700000">
        <a:off x="1196718" y="249129"/>
        <a:ext cx="405479" cy="405479"/>
      </dsp:txXfrm>
    </dsp:sp>
    <dsp:sp modelId="{CD8B882D-B95F-42F6-8361-7B072B8273CC}">
      <dsp:nvSpPr>
        <dsp:cNvPr id="0" name=""/>
        <dsp:cNvSpPr/>
      </dsp:nvSpPr>
      <dsp:spPr>
        <a:xfrm>
          <a:off x="1094848" y="689179"/>
          <a:ext cx="1297533" cy="1297533"/>
        </a:xfrm>
        <a:prstGeom prst="circularArrow">
          <a:avLst>
            <a:gd name="adj1" fmla="val 4687"/>
            <a:gd name="adj2" fmla="val 299029"/>
            <a:gd name="adj3" fmla="val 2407910"/>
            <a:gd name="adj4" fmla="val 16118131"/>
            <a:gd name="adj5" fmla="val 5469"/>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509F7A4C-F8C7-4A8A-8AEF-A87A0815AF2F}">
      <dsp:nvSpPr>
        <dsp:cNvPr id="0" name=""/>
        <dsp:cNvSpPr/>
      </dsp:nvSpPr>
      <dsp:spPr>
        <a:xfrm>
          <a:off x="475751" y="436755"/>
          <a:ext cx="942739" cy="942739"/>
        </a:xfrm>
        <a:prstGeom prst="leftCircularArrow">
          <a:avLst>
            <a:gd name="adj1" fmla="val 6452"/>
            <a:gd name="adj2" fmla="val 429999"/>
            <a:gd name="adj3" fmla="val 10489124"/>
            <a:gd name="adj4" fmla="val 14837806"/>
            <a:gd name="adj5" fmla="val 7527"/>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F175DB79-6D20-4EA3-9B81-D6BF0C5817A6}">
      <dsp:nvSpPr>
        <dsp:cNvPr id="0" name=""/>
        <dsp:cNvSpPr/>
      </dsp:nvSpPr>
      <dsp:spPr>
        <a:xfrm>
          <a:off x="852156" y="-66958"/>
          <a:ext cx="1016462" cy="1016462"/>
        </a:xfrm>
        <a:prstGeom prst="circularArrow">
          <a:avLst>
            <a:gd name="adj1" fmla="val 5984"/>
            <a:gd name="adj2" fmla="val 394124"/>
            <a:gd name="adj3" fmla="val 13313824"/>
            <a:gd name="adj4" fmla="val 10508221"/>
            <a:gd name="adj5" fmla="val 6981"/>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Tree>
</dsp:drawing>
</file>

<file path=xl/diagrams/layout1.xml><?xml version="1.0" encoding="utf-8"?>
<dgm:layoutDef xmlns:dgm="http://schemas.openxmlformats.org/drawingml/2006/diagram" xmlns:a="http://schemas.openxmlformats.org/drawingml/2006/main" uniqueId="urn:microsoft.com/office/officeart/2005/8/layout/gear1">
  <dgm:title val=""/>
  <dgm:desc val=""/>
  <dgm:catLst>
    <dgm:cat type="relationship" pri="3000"/>
    <dgm:cat type="process" pri="28000"/>
    <dgm:cat type="cycle" pri="14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composite">
    <dgm:varLst>
      <dgm:chMax val="3"/>
      <dgm:animLvl val="lvl"/>
      <dgm:resizeHandles val="exact"/>
    </dgm:varLst>
    <dgm:alg type="composite">
      <dgm:param type="ar" val="1"/>
    </dgm:alg>
    <dgm:shape xmlns:r="http://schemas.openxmlformats.org/officeDocument/2006/relationships" r:blip="">
      <dgm:adjLst/>
    </dgm:shape>
    <dgm:presOf/>
    <dgm:choose name="Name0">
      <dgm:if name="Name1" axis="ch" ptType="node" func="cnt" op="lte" val="1">
        <dgm:constrLst>
          <dgm:constr type="primFontSz" for="ch" ptType="node" op="equ" val="65"/>
          <dgm:constr type="w" for="ch" forName="gear1" refType="w" fact="0.55"/>
          <dgm:constr type="h" for="ch" forName="gear1" refType="w" fact="0.55"/>
          <dgm:constr type="l" for="ch" forName="gear1" refType="w" fact="0.05"/>
          <dgm:constr type="t" for="ch" forName="gear1" refType="w" fact="0.05"/>
          <dgm:constr type="w" for="ch" forName="gear1srcNode" val="1"/>
          <dgm:constr type="h" for="ch" forName="gear1srcNode" val="1"/>
          <dgm:constr type="l" for="ch" forName="gear1srcNode" refType="w" fact="0.32"/>
          <dgm:constr type="t" for="ch" forName="gear1srcNode"/>
          <dgm:constr type="w" for="ch" forName="gear1dstNode" val="1"/>
          <dgm:constr type="h" for="ch" forName="gear1dstNode" val="1"/>
          <dgm:constr type="r" for="ch" forName="gear1dstNode" refType="w" fact="0.58"/>
          <dgm:constr type="t" for="ch" forName="gear1dstNode" refType="h" fact="0.55"/>
          <dgm:constr type="diam" for="des" forName="connector1" refType="w" refFor="ch" refForName="gear1" op="equ" fact="1.1"/>
          <dgm:constr type="h" for="des" forName="connector1" refType="w" refFor="ch" refForName="gear1" op="equ" fact="0.1"/>
          <dgm:constr type="w" for="ch" forName="gear1ch" refType="w" fact="0.35"/>
          <dgm:constr type="h" for="ch" forName="gear1ch" refType="w" refFor="ch" refForName="gear1ch" fact="0.6"/>
          <dgm:constr type="l" for="ch" forName="gear1ch"/>
          <dgm:constr type="b" for="ch" forName="gear1ch" refType="h" fact="0.6"/>
        </dgm:constrLst>
      </dgm:if>
      <dgm:if name="Name2" axis="ch" ptType="node" func="cnt" op="equ" val="2">
        <dgm:constrLst>
          <dgm:constr type="primFontSz" for="ch" ptType="node" op="equ" val="65"/>
          <dgm:constr type="w" for="ch" forName="gear1" refType="w" fact="0.55"/>
          <dgm:constr type="h" for="ch" forName="gear1" refType="w" fact="0.55"/>
          <dgm:constr type="l" for="ch" forName="gear1" refType="w" fact="0.45"/>
          <dgm:constr type="t" for="ch" forName="gear1" refType="w" fact="0.25"/>
          <dgm:constr type="w" for="ch" forName="gear1srcNode" val="1"/>
          <dgm:constr type="h" for="ch" forName="gear1srcNode" val="1"/>
          <dgm:constr type="l" for="ch" forName="gear1srcNode" refType="w" fact="0.72"/>
          <dgm:constr type="t" for="ch" forName="gear1srcNode" refType="w" fact="0.2"/>
          <dgm:constr type="w" for="ch" forName="gear1dstNode" val="1"/>
          <dgm:constr type="h" for="ch" forName="gear1dstNode" val="1"/>
          <dgm:constr type="r" for="ch" forName="gear1dstNode" refType="w" fact="0.98"/>
          <dgm:constr type="t" for="ch" forName="gear1dstNode" refType="h" fact="0.75"/>
          <dgm:constr type="diam" for="des" forName="connector1" refType="w" refFor="ch" refForName="gear1" op="equ" fact="1.1"/>
          <dgm:constr type="h" for="des" forName="connector1" refType="w" refFor="ch" refForName="gear1" op="equ" fact="0.1"/>
          <dgm:constr type="w" for="ch" forName="gear1ch" refType="w" fact="0.35"/>
          <dgm:constr type="h" for="ch" forName="gear1ch" refType="w" refFor="ch" refForName="gear1ch" fact="0.6"/>
          <dgm:constr type="l" for="ch" forName="gear1ch" refType="w" fact="0.38"/>
          <dgm:constr type="b" for="ch" forName="gear1ch" refType="w" fact="0.8"/>
          <dgm:constr type="w" for="ch" forName="gear2" refType="w" fact="0.4"/>
          <dgm:constr type="h" for="ch" forName="gear2" refType="w" fact="0.4"/>
          <dgm:constr type="l" for="ch" forName="gear2" refType="w" fact="0.13"/>
          <dgm:constr type="t" for="ch" forName="gear2" refType="w" fact="0.12"/>
          <dgm:constr type="w" for="ch" forName="gear2srcNode" val="1"/>
          <dgm:constr type="h" for="ch" forName="gear2srcNode" val="1"/>
          <dgm:constr type="l" for="ch" forName="gear2srcNode" refType="w" fact="0.23"/>
          <dgm:constr type="t" for="ch" forName="gear2srcNode" refType="w" fact="0.08"/>
          <dgm:constr type="w" for="ch" forName="gear2dstNode" val="1"/>
          <dgm:constr type="h" for="ch" forName="gear2dstNode" val="1"/>
          <dgm:constr type="l" for="ch" forName="gear2dstNode" refType="w" fact="0.1"/>
          <dgm:constr type="t" for="ch" forName="gear2dstNode" refType="h" fact="0.33"/>
          <dgm:constr type="diam" for="des" forName="connector2" refType="w" refFor="ch" refForName="gear2" op="equ" fact="-1.1"/>
          <dgm:constr type="h" for="des" forName="connector2" refType="w" refFor="ch" refForName="gear1" op="equ" fact="0.1"/>
          <dgm:constr type="w" for="ch" forName="gear2ch" refType="w" fact="0.35"/>
          <dgm:constr type="h" for="ch" forName="gear2ch" refType="w" refFor="ch" refForName="gear2ch" fact="0.6"/>
          <dgm:constr type="l" for="ch" forName="gear2ch" refType="w" fact="0.34"/>
          <dgm:constr type="t" for="ch" forName="gear2ch" refType="w" fact="0.04"/>
        </dgm:constrLst>
      </dgm:if>
      <dgm:else name="Name3">
        <dgm:constrLst>
          <dgm:constr type="primFontSz" for="ch" ptType="node" op="equ" val="65"/>
          <dgm:constr type="w" for="ch" forName="gear1" refType="w" fact="0.55"/>
          <dgm:constr type="h" for="ch" forName="gear1" refType="w" fact="0.55"/>
          <dgm:constr type="l" for="ch" forName="gear1" refType="w" fact="0.45"/>
          <dgm:constr type="t" for="ch" forName="gear1" refType="w" fact="0.45"/>
          <dgm:constr type="w" for="ch" forName="gear1srcNode" val="1"/>
          <dgm:constr type="h" for="ch" forName="gear1srcNode" val="1"/>
          <dgm:constr type="l" for="ch" forName="gear1srcNode" refType="w" fact="0.72"/>
          <dgm:constr type="t" for="ch" forName="gear1srcNode" refType="w" fact="0.4"/>
          <dgm:constr type="w" for="ch" forName="gear1dstNode" val="1"/>
          <dgm:constr type="h" for="ch" forName="gear1dstNode" val="1"/>
          <dgm:constr type="r" for="ch" forName="gear1dstNode" refType="w" fact="0.98"/>
          <dgm:constr type="t" for="ch" forName="gear1dstNode" refType="h" fact="0.95"/>
          <dgm:constr type="diam" for="des" forName="connector1" refType="w" refFor="ch" refForName="gear1" op="equ" fact="1.15"/>
          <dgm:constr type="h" for="des" forName="connector1" refType="w" refFor="ch" refForName="gear1" op="equ" fact="0.1"/>
          <dgm:constr type="w" for="ch" forName="gear1ch" refType="w" fact="0.35"/>
          <dgm:constr type="h" for="ch" forName="gear1ch" refType="w" refFor="ch" refForName="gear1ch" fact="0.6"/>
          <dgm:constr type="l" for="ch" forName="gear1ch" refType="w" fact="0.38"/>
          <dgm:constr type="b" for="ch" forName="gear1ch" refType="h"/>
          <dgm:constr type="w" for="ch" forName="gear2" refType="w" fact="0.4"/>
          <dgm:constr type="h" for="ch" forName="gear2" refType="w" fact="0.4"/>
          <dgm:constr type="l" for="ch" forName="gear2" refType="w" fact="0.13"/>
          <dgm:constr type="t" for="ch" forName="gear2" refType="w" fact="0.32"/>
          <dgm:constr type="w" for="ch" forName="gear2srcNode" val="1"/>
          <dgm:constr type="h" for="ch" forName="gear2srcNode" val="1"/>
          <dgm:constr type="l" for="ch" forName="gear2srcNode" refType="w" fact="0.23"/>
          <dgm:constr type="t" for="ch" forName="gear2srcNode" refType="w" fact="0.28"/>
          <dgm:constr type="w" for="ch" forName="gear2dstNode" val="1"/>
          <dgm:constr type="h" for="ch" forName="gear2dstNode" val="1"/>
          <dgm:constr type="l" for="ch" forName="gear2dstNode" refType="w" fact="0.1"/>
          <dgm:constr type="t" for="ch" forName="gear2dstNode" refType="h" fact="0.53"/>
          <dgm:constr type="diam" for="des" forName="connector2" refType="w" refFor="ch" refForName="gear2" op="equ" fact="-1.1"/>
          <dgm:constr type="h" for="des" forName="connector2" refType="w" refFor="ch" refForName="gear1" op="equ" fact="0.1"/>
          <dgm:constr type="w" for="ch" forName="gear2ch" refType="w" fact="0.35"/>
          <dgm:constr type="h" for="ch" forName="gear2ch" refType="w" refFor="ch" refForName="gear2ch" fact="0.6"/>
          <dgm:constr type="l" for="ch" forName="gear2ch"/>
          <dgm:constr type="t" for="ch" forName="gear2ch" refType="w" fact="0.58"/>
          <dgm:constr type="w" for="ch" forName="gear3" refType="w" fact="0.48"/>
          <dgm:constr type="h" for="ch" forName="gear3" refType="w" fact="0.48"/>
          <dgm:constr type="l" for="ch" forName="gear3" refType="w" fact="0.31"/>
          <dgm:constr type="t" for="ch" forName="gear3"/>
          <dgm:constr type="w" for="ch" forName="gear3tx" refType="w" fact="0.22"/>
          <dgm:constr type="h" for="ch" forName="gear3tx" refType="w" fact="0.22"/>
          <dgm:constr type="ctrX" for="ch" forName="gear3tx" refType="ctrX" refFor="ch" refForName="gear3"/>
          <dgm:constr type="ctrY" for="ch" forName="gear3tx" refType="ctrY" refFor="ch" refForName="gear3"/>
          <dgm:constr type="w" for="ch" forName="gear3srcNode" val="1"/>
          <dgm:constr type="h" for="ch" forName="gear3srcNode" val="1"/>
          <dgm:constr type="l" for="ch" forName="gear3srcNode" refType="w" fact="0.3"/>
          <dgm:constr type="t" for="ch" forName="gear3srcNode" refType="w" fact="0.25"/>
          <dgm:constr type="w" for="ch" forName="gear3dstNode" val="1"/>
          <dgm:constr type="h" for="ch" forName="gear3dstNode" val="1"/>
          <dgm:constr type="l" for="ch" forName="gear3dstNode" refType="w" fact="0.38"/>
          <dgm:constr type="t" for="ch" forName="gear3dstNode" refType="h" fact="0.05"/>
          <dgm:constr type="diam" for="des" forName="connector3" refType="w" refFor="ch" refForName="gear3" op="equ"/>
          <dgm:constr type="h" for="des" forName="connector3" refType="w" refFor="ch" refForName="gear1" op="equ" fact="0.1"/>
          <dgm:constr type="w" for="ch" forName="gear3ch" refType="w" fact="0.35"/>
          <dgm:constr type="h" for="ch" forName="gear3ch" refType="w" refFor="ch" refForName="gear3ch" fact="0.6"/>
          <dgm:constr type="l" for="ch" forName="gear3ch" refType="w" fact="0.65"/>
          <dgm:constr type="t" for="ch" forName="gear3ch" refType="h" fact="0.13"/>
        </dgm:constrLst>
      </dgm:else>
    </dgm:choose>
    <dgm:ruleLst/>
    <dgm:forEach name="Name4" axis="ch" ptType="node" cnt="1">
      <dgm:layoutNode name="gear1" styleLbl="node1">
        <dgm:varLst>
          <dgm:chMax val="1"/>
          <dgm:bulletEnabled val="1"/>
        </dgm:varLst>
        <dgm:alg type="tx">
          <dgm:param type="txAnchorVertCh" val="mid"/>
        </dgm:alg>
        <dgm:shape xmlns:r="http://schemas.openxmlformats.org/officeDocument/2006/relationships" type="gear9" r:blip="">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gear1srcNode">
        <dgm:alg type="sp"/>
        <dgm:shape xmlns:r="http://schemas.openxmlformats.org/officeDocument/2006/relationships" type="rect" r:blip="" hideGeom="1">
          <dgm:adjLst/>
        </dgm:shape>
        <dgm:presOf axis="self"/>
        <dgm:constrLst/>
        <dgm:ruleLst/>
      </dgm:layoutNode>
      <dgm:layoutNode name="gear1dstNode">
        <dgm:alg type="sp"/>
        <dgm:shape xmlns:r="http://schemas.openxmlformats.org/officeDocument/2006/relationships" type="rect" r:blip="" hideGeom="1">
          <dgm:adjLst/>
        </dgm:shape>
        <dgm:presOf axis="self"/>
        <dgm:constrLst/>
        <dgm:ruleLst/>
      </dgm:layoutNode>
      <dgm:choose name="Name5">
        <dgm:if name="Name6" axis="ch" ptType="node" func="cnt" op="gte" val="1">
          <dgm:layoutNode name="gear1ch" styleLbl="fgAcc1">
            <dgm:varLst>
              <dgm:chMax val="0"/>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if>
        <dgm:else name="Name7"/>
      </dgm:choose>
    </dgm:forEach>
    <dgm:forEach name="Name8" axis="ch" ptType="node" st="2" cnt="1">
      <dgm:layoutNode name="gear2" styleLbl="node1">
        <dgm:varLst>
          <dgm:chMax val="1"/>
          <dgm:bulletEnabled val="1"/>
        </dgm:varLst>
        <dgm:alg type="tx">
          <dgm:param type="txAnchorVertCh" val="mid"/>
        </dgm:alg>
        <dgm:shape xmlns:r="http://schemas.openxmlformats.org/officeDocument/2006/relationships" type="gear6" r:blip="">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gear2srcNode">
        <dgm:alg type="sp"/>
        <dgm:shape xmlns:r="http://schemas.openxmlformats.org/officeDocument/2006/relationships" type="rect" r:blip="" hideGeom="1">
          <dgm:adjLst/>
        </dgm:shape>
        <dgm:presOf axis="self"/>
        <dgm:constrLst/>
        <dgm:ruleLst/>
      </dgm:layoutNode>
      <dgm:layoutNode name="gear2dstNode">
        <dgm:alg type="sp"/>
        <dgm:shape xmlns:r="http://schemas.openxmlformats.org/officeDocument/2006/relationships" type="rect" r:blip="" hideGeom="1">
          <dgm:adjLst/>
        </dgm:shape>
        <dgm:presOf axis="self"/>
        <dgm:constrLst/>
        <dgm:ruleLst/>
      </dgm:layoutNode>
      <dgm:choose name="Name9">
        <dgm:if name="Name10" axis="ch" ptType="node" func="cnt" op="gte" val="1">
          <dgm:layoutNode name="gear2ch" styleLbl="fgAcc1">
            <dgm:varLst>
              <dgm:chMax val="0"/>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if>
        <dgm:else name="Name11"/>
      </dgm:choose>
    </dgm:forEach>
    <dgm:forEach name="Name12" axis="ch" ptType="node" st="3" cnt="1">
      <dgm:layoutNode name="gear3" styleLbl="node1">
        <dgm:alg type="sp"/>
        <dgm:shape xmlns:r="http://schemas.openxmlformats.org/officeDocument/2006/relationships" rot="-15" type="gear6" r:blip="">
          <dgm:adjLst/>
        </dgm:shape>
        <dgm:presOf axis="self"/>
        <dgm:constrLst/>
        <dgm:ruleLst/>
      </dgm:layoutNode>
      <dgm:layoutNode name="gear3tx" styleLbl="node1">
        <dgm:varLst>
          <dgm:chMax val="1"/>
          <dgm:bulletEnabled val="1"/>
        </dgm:varLst>
        <dgm:alg type="tx">
          <dgm:param type="txAnchorVertCh" val="mid"/>
        </dgm:alg>
        <dgm:shape xmlns:r="http://schemas.openxmlformats.org/officeDocument/2006/relationships" type="rect" r:blip="" hideGeom="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gear3srcNode">
        <dgm:alg type="sp"/>
        <dgm:shape xmlns:r="http://schemas.openxmlformats.org/officeDocument/2006/relationships" type="rect" r:blip="" hideGeom="1">
          <dgm:adjLst/>
        </dgm:shape>
        <dgm:presOf axis="self"/>
        <dgm:constrLst/>
        <dgm:ruleLst/>
      </dgm:layoutNode>
      <dgm:layoutNode name="gear3dstNode">
        <dgm:alg type="sp"/>
        <dgm:shape xmlns:r="http://schemas.openxmlformats.org/officeDocument/2006/relationships" type="rect" r:blip="" hideGeom="1">
          <dgm:adjLst/>
        </dgm:shape>
        <dgm:presOf axis="self"/>
        <dgm:constrLst/>
        <dgm:ruleLst/>
      </dgm:layoutNode>
      <dgm:choose name="Name13">
        <dgm:if name="Name14" axis="ch" ptType="node" func="cnt" op="gte" val="1">
          <dgm:layoutNode name="gear3ch" styleLbl="fgAcc1">
            <dgm:varLst>
              <dgm:chMax val="0"/>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if>
        <dgm:else name="Name15"/>
      </dgm:choose>
    </dgm:forEach>
    <dgm:forEach name="Name16" axis="ch" ptType="sibTrans" hideLastTrans="0" cnt="1">
      <dgm:layoutNode name="connector1" styleLbl="sibTrans2D1">
        <dgm:alg type="conn">
          <dgm:param type="connRout" val="curve"/>
          <dgm:param type="srcNode" val="gear1srcNode"/>
          <dgm:param type="dstNode" val="gear1dstNode"/>
          <dgm:param type="begPts" val="midR"/>
          <dgm:param type="endPts" val="tCtr"/>
        </dgm:alg>
        <dgm:shape xmlns:r="http://schemas.openxmlformats.org/officeDocument/2006/relationships" type="conn" r:blip="">
          <dgm:adjLst/>
        </dgm:shape>
        <dgm:presOf axis="self"/>
        <dgm:constrLst>
          <dgm:constr type="w" val="10"/>
          <dgm:constr type="h" val="10"/>
          <dgm:constr type="begPad"/>
          <dgm:constr type="endPad"/>
        </dgm:constrLst>
        <dgm:ruleLst/>
      </dgm:layoutNode>
    </dgm:forEach>
    <dgm:forEach name="Name17" axis="ch" ptType="sibTrans" hideLastTrans="0" st="2" cnt="1">
      <dgm:layoutNode name="connector2" styleLbl="sibTrans2D1">
        <dgm:alg type="conn">
          <dgm:param type="connRout" val="curve"/>
          <dgm:param type="srcNode" val="gear2srcNode"/>
          <dgm:param type="dstNode" val="gear2dstNode"/>
          <dgm:param type="begPts" val="midL"/>
          <dgm:param type="endPts" val="midL"/>
        </dgm:alg>
        <dgm:shape xmlns:r="http://schemas.openxmlformats.org/officeDocument/2006/relationships" type="conn" r:blip="">
          <dgm:adjLst/>
        </dgm:shape>
        <dgm:presOf axis="self"/>
        <dgm:constrLst>
          <dgm:constr type="w" val="10"/>
          <dgm:constr type="h" val="10"/>
          <dgm:constr type="begPad"/>
          <dgm:constr type="endPad"/>
        </dgm:constrLst>
        <dgm:ruleLst/>
      </dgm:layoutNode>
    </dgm:forEach>
    <dgm:forEach name="Name18" axis="ch" ptType="sibTrans" hideLastTrans="0" st="3" cnt="1">
      <dgm:layoutNode name="connector3" styleLbl="sibTrans2D1">
        <dgm:alg type="conn">
          <dgm:param type="connRout" val="curve"/>
          <dgm:param type="srcNode" val="gear3srcNode"/>
          <dgm:param type="dstNode" val="gear3dstNode"/>
          <dgm:param type="begPts" val="midL"/>
          <dgm:param type="endPts" val="midL"/>
        </dgm:alg>
        <dgm:shape xmlns:r="http://schemas.openxmlformats.org/officeDocument/2006/relationships" type="conn" r:blip="">
          <dgm:adjLst/>
        </dgm:shape>
        <dgm:presOf axis="self"/>
        <dgm:constrLst>
          <dgm:constr type="w" val="10"/>
          <dgm:constr type="h" val="10"/>
          <dgm:constr type="begPad"/>
          <dgm:constr type="endPad"/>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2.png"/><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7.png"/><Relationship Id="rId1" Type="http://schemas.openxmlformats.org/officeDocument/2006/relationships/chart" Target="../charts/chart2.xml"/></Relationships>
</file>

<file path=xl/drawings/_rels/drawing22.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3.JPG"/><Relationship Id="rId2" Type="http://schemas.openxmlformats.org/officeDocument/2006/relationships/image" Target="../media/image32.JPG"/><Relationship Id="rId1" Type="http://schemas.openxmlformats.org/officeDocument/2006/relationships/image" Target="../media/image3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5.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35.png"/><Relationship Id="rId2" Type="http://schemas.microsoft.com/office/2007/relationships/hdphoto" Target="../media/hdphoto2.wdp"/><Relationship Id="rId1" Type="http://schemas.openxmlformats.org/officeDocument/2006/relationships/image" Target="../media/image34.png"/><Relationship Id="rId5" Type="http://schemas.openxmlformats.org/officeDocument/2006/relationships/hyperlink" Target="mailto:mailtoRegal.Materials.Compliance@regalrexnord.com" TargetMode="External"/><Relationship Id="rId4" Type="http://schemas.microsoft.com/office/2007/relationships/hdphoto" Target="../media/hdphoto3.wdp"/></Relationships>
</file>

<file path=xl/drawings/_rels/drawing31.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diagramLayout" Target="../diagrams/layout1.xml"/><Relationship Id="rId7" Type="http://schemas.openxmlformats.org/officeDocument/2006/relationships/image" Target="../media/image9.png"/><Relationship Id="rId2" Type="http://schemas.openxmlformats.org/officeDocument/2006/relationships/diagramData" Target="../diagrams/data1.xml"/><Relationship Id="rId1" Type="http://schemas.openxmlformats.org/officeDocument/2006/relationships/image" Target="../media/image8.jpeg"/><Relationship Id="rId6" Type="http://schemas.microsoft.com/office/2007/relationships/diagramDrawing" Target="../diagrams/drawing1.xml"/><Relationship Id="rId11" Type="http://schemas.openxmlformats.org/officeDocument/2006/relationships/image" Target="../media/image7.jpeg"/><Relationship Id="rId5" Type="http://schemas.openxmlformats.org/officeDocument/2006/relationships/diagramColors" Target="../diagrams/colors1.xml"/><Relationship Id="rId10" Type="http://schemas.openxmlformats.org/officeDocument/2006/relationships/hyperlink" Target="https://pxhere.com/en/photo/1099461" TargetMode="External"/><Relationship Id="rId4" Type="http://schemas.openxmlformats.org/officeDocument/2006/relationships/diagramQuickStyle" Target="../diagrams/quickStyle1.xml"/><Relationship Id="rId9"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3.svg"/><Relationship Id="rId2" Type="http://schemas.openxmlformats.org/officeDocument/2006/relationships/image" Target="../media/image12.png"/><Relationship Id="rId1" Type="http://schemas.openxmlformats.org/officeDocument/2006/relationships/image" Target="../media/image8.jpeg"/><Relationship Id="rId6" Type="http://schemas.openxmlformats.org/officeDocument/2006/relationships/image" Target="../media/image7.jpeg"/><Relationship Id="rId5" Type="http://schemas.openxmlformats.org/officeDocument/2006/relationships/hyperlink" Target="https://www.pngall.com/approved-png/download/32012" TargetMode="External"/><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7.jpeg"/><Relationship Id="rId1" Type="http://schemas.openxmlformats.org/officeDocument/2006/relationships/image" Target="../media/image1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G"/><Relationship Id="rId2" Type="http://schemas.openxmlformats.org/officeDocument/2006/relationships/image" Target="../media/image15.jpeg"/><Relationship Id="rId1" Type="http://schemas.openxmlformats.org/officeDocument/2006/relationships/image" Target="../media/image7.jpeg"/><Relationship Id="rId6" Type="http://schemas.openxmlformats.org/officeDocument/2006/relationships/image" Target="../media/image20.jpeg"/><Relationship Id="rId5" Type="http://schemas.openxmlformats.org/officeDocument/2006/relationships/image" Target="../media/image19.png"/><Relationship Id="rId4" Type="http://schemas.openxmlformats.org/officeDocument/2006/relationships/image" Target="../media/image18.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7.emf"/><Relationship Id="rId1"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190500</xdr:rowOff>
    </xdr:from>
    <xdr:to>
      <xdr:col>4</xdr:col>
      <xdr:colOff>60497</xdr:colOff>
      <xdr:row>1</xdr:row>
      <xdr:rowOff>161925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603547" cy="304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114300</xdr:colOff>
      <xdr:row>0</xdr:row>
      <xdr:rowOff>88526</xdr:rowOff>
    </xdr:from>
    <xdr:to>
      <xdr:col>2</xdr:col>
      <xdr:colOff>765531</xdr:colOff>
      <xdr:row>2</xdr:row>
      <xdr:rowOff>85726</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88526"/>
          <a:ext cx="1889481" cy="359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990600</xdr:colOff>
          <xdr:row>1</xdr:row>
          <xdr:rowOff>66675</xdr:rowOff>
        </xdr:from>
        <xdr:to>
          <xdr:col>15</xdr:col>
          <xdr:colOff>104775</xdr:colOff>
          <xdr:row>2</xdr:row>
          <xdr:rowOff>19050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0900-000010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990600</xdr:colOff>
          <xdr:row>2</xdr:row>
          <xdr:rowOff>57150</xdr:rowOff>
        </xdr:from>
        <xdr:to>
          <xdr:col>15</xdr:col>
          <xdr:colOff>114300</xdr:colOff>
          <xdr:row>3</xdr:row>
          <xdr:rowOff>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0900-00001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2</xdr:col>
      <xdr:colOff>262282</xdr:colOff>
      <xdr:row>1</xdr:row>
      <xdr:rowOff>13804</xdr:rowOff>
    </xdr:from>
    <xdr:to>
      <xdr:col>8</xdr:col>
      <xdr:colOff>138048</xdr:colOff>
      <xdr:row>2</xdr:row>
      <xdr:rowOff>96630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36304" y="179456"/>
          <a:ext cx="3520114" cy="6211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438150</xdr:colOff>
          <xdr:row>0</xdr:row>
          <xdr:rowOff>47625</xdr:rowOff>
        </xdr:from>
        <xdr:to>
          <xdr:col>12</xdr:col>
          <xdr:colOff>609600</xdr:colOff>
          <xdr:row>1</xdr:row>
          <xdr:rowOff>161925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B00-000004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Prototype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762000</xdr:colOff>
          <xdr:row>0</xdr:row>
          <xdr:rowOff>95250</xdr:rowOff>
        </xdr:from>
        <xdr:to>
          <xdr:col>13</xdr:col>
          <xdr:colOff>609600</xdr:colOff>
          <xdr:row>1</xdr:row>
          <xdr:rowOff>123825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0B00-000005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Prelaunch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800100</xdr:colOff>
          <xdr:row>0</xdr:row>
          <xdr:rowOff>104775</xdr:rowOff>
        </xdr:from>
        <xdr:to>
          <xdr:col>13</xdr:col>
          <xdr:colOff>1533525</xdr:colOff>
          <xdr:row>1</xdr:row>
          <xdr:rowOff>133350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0B00-000006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Production</a:t>
              </a:r>
            </a:p>
          </xdr:txBody>
        </xdr:sp>
        <xdr:clientData fLocksWithSheet="0"/>
      </xdr:twoCellAnchor>
    </mc:Choice>
    <mc:Fallback/>
  </mc:AlternateContent>
  <xdr:twoCellAnchor editAs="oneCell">
    <xdr:from>
      <xdr:col>0</xdr:col>
      <xdr:colOff>133350</xdr:colOff>
      <xdr:row>0</xdr:row>
      <xdr:rowOff>38100</xdr:rowOff>
    </xdr:from>
    <xdr:to>
      <xdr:col>1</xdr:col>
      <xdr:colOff>1162050</xdr:colOff>
      <xdr:row>1</xdr:row>
      <xdr:rowOff>149848</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8100"/>
          <a:ext cx="1695450" cy="340348"/>
        </a:xfrm>
        <a:prstGeom prst="rect">
          <a:avLst/>
        </a:prstGeom>
      </xdr:spPr>
    </xdr:pic>
    <xdr:clientData/>
  </xdr:twoCellAnchor>
  <xdr:oneCellAnchor>
    <xdr:from>
      <xdr:col>11</xdr:col>
      <xdr:colOff>555625</xdr:colOff>
      <xdr:row>1</xdr:row>
      <xdr:rowOff>127000</xdr:rowOff>
    </xdr:from>
    <xdr:ext cx="184731" cy="264560"/>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9413875" y="3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323850</xdr:colOff>
      <xdr:row>50</xdr:row>
      <xdr:rowOff>0</xdr:rowOff>
    </xdr:from>
    <xdr:to>
      <xdr:col>0</xdr:col>
      <xdr:colOff>314325</xdr:colOff>
      <xdr:row>50</xdr:row>
      <xdr:rowOff>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314325" y="8324850"/>
          <a:ext cx="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390525</xdr:colOff>
      <xdr:row>50</xdr:row>
      <xdr:rowOff>0</xdr:rowOff>
    </xdr:from>
    <xdr:to>
      <xdr:col>0</xdr:col>
      <xdr:colOff>314325</xdr:colOff>
      <xdr:row>50</xdr:row>
      <xdr:rowOff>0</xdr:rowOff>
    </xdr:to>
    <xdr:sp macro="" textlink="">
      <xdr:nvSpPr>
        <xdr:cNvPr id="3" name="Line 2">
          <a:extLst>
            <a:ext uri="{FF2B5EF4-FFF2-40B4-BE49-F238E27FC236}">
              <a16:creationId xmlns:a16="http://schemas.microsoft.com/office/drawing/2014/main" id="{00000000-0008-0000-0C00-000003000000}"/>
            </a:ext>
          </a:extLst>
        </xdr:cNvPr>
        <xdr:cNvSpPr>
          <a:spLocks noChangeShapeType="1"/>
        </xdr:cNvSpPr>
      </xdr:nvSpPr>
      <xdr:spPr bwMode="auto">
        <a:xfrm flipV="1">
          <a:off x="314325" y="8324850"/>
          <a:ext cx="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85725</xdr:colOff>
      <xdr:row>0</xdr:row>
      <xdr:rowOff>38100</xdr:rowOff>
    </xdr:from>
    <xdr:to>
      <xdr:col>4</xdr:col>
      <xdr:colOff>288110</xdr:colOff>
      <xdr:row>0</xdr:row>
      <xdr:rowOff>314325</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8100"/>
          <a:ext cx="1564460" cy="276225"/>
        </a:xfrm>
        <a:prstGeom prst="rect">
          <a:avLst/>
        </a:prstGeom>
      </xdr:spPr>
    </xdr:pic>
    <xdr:clientData/>
  </xdr:twoCellAnchor>
  <xdr:twoCellAnchor editAs="oneCell">
    <xdr:from>
      <xdr:col>22</xdr:col>
      <xdr:colOff>80595</xdr:colOff>
      <xdr:row>10</xdr:row>
      <xdr:rowOff>734</xdr:rowOff>
    </xdr:from>
    <xdr:to>
      <xdr:col>31</xdr:col>
      <xdr:colOff>66882</xdr:colOff>
      <xdr:row>56</xdr:row>
      <xdr:rowOff>86019</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25000"/>
                  </a14:imgEffect>
                </a14:imgLayer>
              </a14:imgProps>
            </a:ext>
            <a:ext uri="{28A0092B-C50C-407E-A947-70E740481C1C}">
              <a14:useLocalDpi xmlns:a14="http://schemas.microsoft.com/office/drawing/2010/main" val="0"/>
            </a:ext>
          </a:extLst>
        </a:blip>
        <a:stretch>
          <a:fillRect/>
        </a:stretch>
      </xdr:blipFill>
      <xdr:spPr>
        <a:xfrm>
          <a:off x="8587153" y="2022965"/>
          <a:ext cx="5459498" cy="749280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142876</xdr:colOff>
      <xdr:row>0</xdr:row>
      <xdr:rowOff>142875</xdr:rowOff>
    </xdr:from>
    <xdr:to>
      <xdr:col>2</xdr:col>
      <xdr:colOff>365409</xdr:colOff>
      <xdr:row>1</xdr:row>
      <xdr:rowOff>266700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6" y="142875"/>
          <a:ext cx="1308383" cy="3333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17</xdr:col>
      <xdr:colOff>161925</xdr:colOff>
      <xdr:row>11</xdr:row>
      <xdr:rowOff>47624</xdr:rowOff>
    </xdr:from>
    <xdr:to>
      <xdr:col>27</xdr:col>
      <xdr:colOff>532244</xdr:colOff>
      <xdr:row>48</xdr:row>
      <xdr:rowOff>506</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96375" y="2305049"/>
          <a:ext cx="6609194" cy="861110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2</xdr:col>
      <xdr:colOff>634044</xdr:colOff>
      <xdr:row>1</xdr:row>
      <xdr:rowOff>161925</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85725"/>
          <a:ext cx="1834194" cy="323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2</xdr:col>
      <xdr:colOff>634044</xdr:colOff>
      <xdr:row>1</xdr:row>
      <xdr:rowOff>161925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85725"/>
          <a:ext cx="1834194" cy="3238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104775</xdr:colOff>
      <xdr:row>0</xdr:row>
      <xdr:rowOff>85726</xdr:rowOff>
    </xdr:from>
    <xdr:to>
      <xdr:col>3</xdr:col>
      <xdr:colOff>538794</xdr:colOff>
      <xdr:row>1</xdr:row>
      <xdr:rowOff>161926</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5726"/>
          <a:ext cx="1834194" cy="323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104776</xdr:colOff>
      <xdr:row>0</xdr:row>
      <xdr:rowOff>57150</xdr:rowOff>
    </xdr:from>
    <xdr:to>
      <xdr:col>6</xdr:col>
      <xdr:colOff>9525</xdr:colOff>
      <xdr:row>3</xdr:row>
      <xdr:rowOff>80020</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6" y="219075"/>
          <a:ext cx="1628774" cy="41339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276225</xdr:colOff>
      <xdr:row>12</xdr:row>
      <xdr:rowOff>352425</xdr:rowOff>
    </xdr:from>
    <xdr:to>
      <xdr:col>7</xdr:col>
      <xdr:colOff>276225</xdr:colOff>
      <xdr:row>12</xdr:row>
      <xdr:rowOff>352425</xdr:rowOff>
    </xdr:to>
    <xdr:sp macro="" textlink="">
      <xdr:nvSpPr>
        <xdr:cNvPr id="2" name="Line 1">
          <a:extLst>
            <a:ext uri="{FF2B5EF4-FFF2-40B4-BE49-F238E27FC236}">
              <a16:creationId xmlns:a16="http://schemas.microsoft.com/office/drawing/2014/main" id="{00000000-0008-0000-1200-000002000000}"/>
            </a:ext>
          </a:extLst>
        </xdr:cNvPr>
        <xdr:cNvSpPr>
          <a:spLocks noChangeShapeType="1"/>
        </xdr:cNvSpPr>
      </xdr:nvSpPr>
      <xdr:spPr bwMode="auto">
        <a:xfrm>
          <a:off x="5581650" y="4057650"/>
          <a:ext cx="0" cy="0"/>
        </a:xfrm>
        <a:prstGeom prst="line">
          <a:avLst/>
        </a:prstGeom>
        <a:noFill/>
        <a:ln w="9525">
          <a:solidFill>
            <a:srgbClr val="000000"/>
          </a:solidFill>
          <a:round/>
          <a:headEnd/>
          <a:tailEnd/>
        </a:ln>
      </xdr:spPr>
    </xdr:sp>
    <xdr:clientData/>
  </xdr:twoCellAnchor>
  <xdr:twoCellAnchor>
    <xdr:from>
      <xdr:col>7</xdr:col>
      <xdr:colOff>276225</xdr:colOff>
      <xdr:row>11</xdr:row>
      <xdr:rowOff>352425</xdr:rowOff>
    </xdr:from>
    <xdr:to>
      <xdr:col>7</xdr:col>
      <xdr:colOff>276225</xdr:colOff>
      <xdr:row>11</xdr:row>
      <xdr:rowOff>352425</xdr:rowOff>
    </xdr:to>
    <xdr:sp macro="" textlink="">
      <xdr:nvSpPr>
        <xdr:cNvPr id="3" name="Line 2">
          <a:extLst>
            <a:ext uri="{FF2B5EF4-FFF2-40B4-BE49-F238E27FC236}">
              <a16:creationId xmlns:a16="http://schemas.microsoft.com/office/drawing/2014/main" id="{00000000-0008-0000-1200-000003000000}"/>
            </a:ext>
          </a:extLst>
        </xdr:cNvPr>
        <xdr:cNvSpPr>
          <a:spLocks noChangeShapeType="1"/>
        </xdr:cNvSpPr>
      </xdr:nvSpPr>
      <xdr:spPr bwMode="auto">
        <a:xfrm>
          <a:off x="5581650" y="3819525"/>
          <a:ext cx="0" cy="0"/>
        </a:xfrm>
        <a:prstGeom prst="line">
          <a:avLst/>
        </a:prstGeom>
        <a:noFill/>
        <a:ln w="9525">
          <a:solidFill>
            <a:srgbClr val="000000"/>
          </a:solidFill>
          <a:round/>
          <a:headEnd/>
          <a:tailEnd/>
        </a:ln>
      </xdr:spPr>
    </xdr:sp>
    <xdr:clientData/>
  </xdr:twoCellAnchor>
  <xdr:twoCellAnchor editAs="oneCell">
    <xdr:from>
      <xdr:col>0</xdr:col>
      <xdr:colOff>100264</xdr:colOff>
      <xdr:row>0</xdr:row>
      <xdr:rowOff>160420</xdr:rowOff>
    </xdr:from>
    <xdr:to>
      <xdr:col>2</xdr:col>
      <xdr:colOff>32475</xdr:colOff>
      <xdr:row>0</xdr:row>
      <xdr:rowOff>481262</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264" y="160420"/>
          <a:ext cx="1817158" cy="320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879836</xdr:colOff>
      <xdr:row>33</xdr:row>
      <xdr:rowOff>0</xdr:rowOff>
    </xdr:from>
    <xdr:to>
      <xdr:col>2</xdr:col>
      <xdr:colOff>2110590</xdr:colOff>
      <xdr:row>39</xdr:row>
      <xdr:rowOff>151872</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1756136" y="6210300"/>
          <a:ext cx="1230754" cy="1123422"/>
        </a:xfrm>
        <a:prstGeom prst="rect">
          <a:avLst/>
        </a:prstGeom>
        <a:solidFill>
          <a:schemeClr val="tx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a:solidFill>
                <a:srgbClr val="66FF99"/>
              </a:solidFill>
              <a:effectLst/>
              <a:latin typeface="+mn-lt"/>
              <a:ea typeface="+mn-ea"/>
              <a:cs typeface="+mn-cs"/>
            </a:rPr>
            <a:t>SUPPLIER:</a:t>
          </a:r>
          <a:r>
            <a:rPr lang="en-US" sz="1100" baseline="0">
              <a:solidFill>
                <a:srgbClr val="66FF99"/>
              </a:solidFill>
              <a:effectLst/>
              <a:latin typeface="+mn-lt"/>
              <a:ea typeface="+mn-ea"/>
              <a:cs typeface="+mn-cs"/>
            </a:rPr>
            <a:t> </a:t>
          </a:r>
        </a:p>
        <a:p>
          <a:pPr marL="0" marR="0" lvl="0" indent="0" algn="ctr" defTabSz="914400" eaLnBrk="1" fontAlgn="auto" latinLnBrk="0" hangingPunct="1">
            <a:lnSpc>
              <a:spcPts val="900"/>
            </a:lnSpc>
            <a:spcBef>
              <a:spcPts val="0"/>
            </a:spcBef>
            <a:spcAft>
              <a:spcPts val="0"/>
            </a:spcAft>
            <a:buClrTx/>
            <a:buSzTx/>
            <a:buFontTx/>
            <a:buNone/>
            <a:tabLst/>
            <a:defRPr/>
          </a:pPr>
          <a:endParaRPr lang="en-US" sz="800" baseline="0">
            <a:solidFill>
              <a:schemeClr val="lt1"/>
            </a:solidFill>
            <a:effectLst/>
            <a:latin typeface="+mn-lt"/>
            <a:ea typeface="+mn-ea"/>
            <a:cs typeface="+mn-cs"/>
          </a:endParaRPr>
        </a:p>
        <a:p>
          <a:pPr marL="0" marR="0" lvl="0" indent="0" algn="ctr" defTabSz="914400" eaLnBrk="1" fontAlgn="auto" latinLnBrk="0" hangingPunct="1">
            <a:lnSpc>
              <a:spcPts val="900"/>
            </a:lnSpc>
            <a:spcBef>
              <a:spcPts val="0"/>
            </a:spcBef>
            <a:spcAft>
              <a:spcPts val="0"/>
            </a:spcAft>
            <a:buClrTx/>
            <a:buSzTx/>
            <a:buFontTx/>
            <a:buNone/>
            <a:tabLst/>
            <a:defRPr/>
          </a:pPr>
          <a:r>
            <a:rPr lang="en-US" sz="800" baseline="0">
              <a:solidFill>
                <a:schemeClr val="lt1"/>
              </a:solidFill>
              <a:effectLst/>
              <a:latin typeface="+mn-lt"/>
              <a:ea typeface="+mn-ea"/>
              <a:cs typeface="+mn-cs"/>
            </a:rPr>
            <a:t>PPAP Preparation - New Tool (or Revised Tool) / Manufacturing Process Set up / Run Parts / Collect Data</a:t>
          </a:r>
          <a:endParaRPr lang="en-US" sz="800">
            <a:effectLst/>
          </a:endParaRPr>
        </a:p>
        <a:p>
          <a:pPr algn="ctr"/>
          <a:endParaRPr lang="en-US" sz="800"/>
        </a:p>
      </xdr:txBody>
    </xdr:sp>
    <xdr:clientData/>
  </xdr:twoCellAnchor>
  <xdr:twoCellAnchor>
    <xdr:from>
      <xdr:col>3</xdr:col>
      <xdr:colOff>438423</xdr:colOff>
      <xdr:row>33</xdr:row>
      <xdr:rowOff>16328</xdr:rowOff>
    </xdr:from>
    <xdr:to>
      <xdr:col>3</xdr:col>
      <xdr:colOff>1637511</xdr:colOff>
      <xdr:row>40</xdr:row>
      <xdr:rowOff>961</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4562748" y="6226628"/>
          <a:ext cx="1199088" cy="1118108"/>
        </a:xfrm>
        <a:prstGeom prst="rect">
          <a:avLst/>
        </a:prstGeom>
        <a:solidFill>
          <a:schemeClr val="tx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ts val="800"/>
            </a:lnSpc>
            <a:spcBef>
              <a:spcPts val="0"/>
            </a:spcBef>
            <a:spcAft>
              <a:spcPts val="0"/>
            </a:spcAft>
            <a:buClrTx/>
            <a:buSzTx/>
            <a:buFontTx/>
            <a:buNone/>
            <a:tabLst/>
            <a:defRPr/>
          </a:pPr>
          <a:r>
            <a:rPr lang="en-US" sz="800" b="1">
              <a:solidFill>
                <a:srgbClr val="FFFF00"/>
              </a:solidFill>
              <a:effectLst/>
              <a:latin typeface="+mn-lt"/>
              <a:ea typeface="+mn-ea"/>
              <a:cs typeface="+mn-cs"/>
            </a:rPr>
            <a:t>Regal Rexnord</a:t>
          </a:r>
        </a:p>
        <a:p>
          <a:pPr marL="0" marR="0" lvl="0" indent="0" algn="ctr" defTabSz="914400" eaLnBrk="1" fontAlgn="auto" latinLnBrk="0" hangingPunct="1">
            <a:lnSpc>
              <a:spcPts val="800"/>
            </a:lnSpc>
            <a:spcBef>
              <a:spcPts val="0"/>
            </a:spcBef>
            <a:spcAft>
              <a:spcPts val="0"/>
            </a:spcAft>
            <a:buClrTx/>
            <a:buSzTx/>
            <a:buFontTx/>
            <a:buNone/>
            <a:tabLst/>
            <a:defRPr/>
          </a:pPr>
          <a:r>
            <a:rPr lang="en-US" sz="800" b="1">
              <a:solidFill>
                <a:srgbClr val="FFFF00"/>
              </a:solidFill>
              <a:effectLst/>
              <a:latin typeface="+mn-lt"/>
              <a:ea typeface="+mn-ea"/>
              <a:cs typeface="+mn-cs"/>
            </a:rPr>
            <a:t>SDE</a:t>
          </a:r>
          <a:r>
            <a:rPr lang="en-US" sz="800">
              <a:solidFill>
                <a:schemeClr val="tx1"/>
              </a:solidFill>
              <a:effectLst/>
              <a:latin typeface="+mn-lt"/>
              <a:ea typeface="+mn-ea"/>
              <a:cs typeface="+mn-cs"/>
            </a:rPr>
            <a:t>:  </a:t>
          </a:r>
        </a:p>
        <a:p>
          <a:pPr marL="0" marR="0" lvl="0" indent="0" algn="ctr" defTabSz="914400" eaLnBrk="1" fontAlgn="auto" latinLnBrk="0" hangingPunct="1">
            <a:lnSpc>
              <a:spcPts val="900"/>
            </a:lnSpc>
            <a:spcBef>
              <a:spcPts val="0"/>
            </a:spcBef>
            <a:spcAft>
              <a:spcPts val="0"/>
            </a:spcAft>
            <a:buClrTx/>
            <a:buSzTx/>
            <a:buFontTx/>
            <a:buNone/>
            <a:tabLst/>
            <a:defRPr/>
          </a:pPr>
          <a:endParaRPr lang="en-US" sz="800">
            <a:solidFill>
              <a:schemeClr val="lt1"/>
            </a:solidFill>
            <a:effectLst/>
            <a:latin typeface="+mn-lt"/>
            <a:ea typeface="+mn-ea"/>
            <a:cs typeface="+mn-cs"/>
          </a:endParaRPr>
        </a:p>
        <a:p>
          <a:pPr marL="0" marR="0" lvl="0" indent="0" algn="ctr" defTabSz="914400" eaLnBrk="1" fontAlgn="auto" latinLnBrk="0" hangingPunct="1">
            <a:lnSpc>
              <a:spcPts val="800"/>
            </a:lnSpc>
            <a:spcBef>
              <a:spcPts val="0"/>
            </a:spcBef>
            <a:spcAft>
              <a:spcPts val="0"/>
            </a:spcAft>
            <a:buClrTx/>
            <a:buSzTx/>
            <a:buFontTx/>
            <a:buNone/>
            <a:tabLst/>
            <a:defRPr/>
          </a:pPr>
          <a:r>
            <a:rPr lang="en-US" sz="800">
              <a:solidFill>
                <a:schemeClr val="lt1"/>
              </a:solidFill>
              <a:effectLst/>
              <a:latin typeface="+mn-lt"/>
              <a:ea typeface="+mn-ea"/>
              <a:cs typeface="+mn-cs"/>
            </a:rPr>
            <a:t>Review</a:t>
          </a:r>
          <a:r>
            <a:rPr lang="en-US" sz="800" baseline="0">
              <a:solidFill>
                <a:schemeClr val="lt1"/>
              </a:solidFill>
              <a:effectLst/>
              <a:latin typeface="+mn-lt"/>
              <a:ea typeface="+mn-ea"/>
              <a:cs typeface="+mn-cs"/>
            </a:rPr>
            <a:t> PPAP Documentation</a:t>
          </a:r>
          <a:endParaRPr lang="en-US" sz="800"/>
        </a:p>
      </xdr:txBody>
    </xdr:sp>
    <xdr:clientData/>
  </xdr:twoCellAnchor>
  <xdr:twoCellAnchor>
    <xdr:from>
      <xdr:col>3</xdr:col>
      <xdr:colOff>3524617</xdr:colOff>
      <xdr:row>32</xdr:row>
      <xdr:rowOff>155366</xdr:rowOff>
    </xdr:from>
    <xdr:to>
      <xdr:col>4</xdr:col>
      <xdr:colOff>1069404</xdr:colOff>
      <xdr:row>39</xdr:row>
      <xdr:rowOff>126518</xdr:rowOff>
    </xdr:to>
    <xdr:sp macro="" textlink="">
      <xdr:nvSpPr>
        <xdr:cNvPr id="4" name="Rectangle 3">
          <a:extLst>
            <a:ext uri="{FF2B5EF4-FFF2-40B4-BE49-F238E27FC236}">
              <a16:creationId xmlns:a16="http://schemas.microsoft.com/office/drawing/2014/main" id="{00000000-0008-0000-0100-000004000000}"/>
            </a:ext>
          </a:extLst>
        </xdr:cNvPr>
        <xdr:cNvSpPr/>
      </xdr:nvSpPr>
      <xdr:spPr>
        <a:xfrm>
          <a:off x="7776231" y="6502480"/>
          <a:ext cx="1155628" cy="1122811"/>
        </a:xfrm>
        <a:prstGeom prst="rect">
          <a:avLst/>
        </a:prstGeom>
        <a:solidFill>
          <a:schemeClr val="tx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ts val="900"/>
            </a:lnSpc>
            <a:spcBef>
              <a:spcPts val="0"/>
            </a:spcBef>
            <a:spcAft>
              <a:spcPts val="0"/>
            </a:spcAft>
            <a:buClrTx/>
            <a:buSzTx/>
            <a:buFontTx/>
            <a:buNone/>
            <a:tabLst/>
            <a:defRPr/>
          </a:pPr>
          <a:r>
            <a:rPr lang="en-US" sz="1000" b="1">
              <a:solidFill>
                <a:srgbClr val="FFFF00"/>
              </a:solidFill>
              <a:effectLst/>
              <a:latin typeface="+mn-lt"/>
              <a:ea typeface="+mn-ea"/>
              <a:cs typeface="+mn-cs"/>
            </a:rPr>
            <a:t>Regal Rexnord</a:t>
          </a:r>
        </a:p>
        <a:p>
          <a:pPr marL="0" marR="0" lvl="0" indent="0" algn="ctr" defTabSz="914400" eaLnBrk="1" fontAlgn="auto" latinLnBrk="0" hangingPunct="1">
            <a:lnSpc>
              <a:spcPts val="900"/>
            </a:lnSpc>
            <a:spcBef>
              <a:spcPts val="0"/>
            </a:spcBef>
            <a:spcAft>
              <a:spcPts val="0"/>
            </a:spcAft>
            <a:buClrTx/>
            <a:buSzTx/>
            <a:buFontTx/>
            <a:buNone/>
            <a:tabLst/>
            <a:defRPr/>
          </a:pPr>
          <a:r>
            <a:rPr lang="en-US" sz="1000" b="1">
              <a:solidFill>
                <a:srgbClr val="FFFF00"/>
              </a:solidFill>
              <a:effectLst/>
              <a:latin typeface="+mn-lt"/>
              <a:ea typeface="+mn-ea"/>
              <a:cs typeface="+mn-cs"/>
            </a:rPr>
            <a:t>Plant Quality Eng</a:t>
          </a:r>
          <a:r>
            <a:rPr lang="en-US" sz="1000">
              <a:solidFill>
                <a:srgbClr val="FFFF00"/>
              </a:solidFill>
              <a:effectLst/>
              <a:latin typeface="+mn-lt"/>
              <a:ea typeface="+mn-ea"/>
              <a:cs typeface="+mn-cs"/>
            </a:rPr>
            <a:t>:  </a:t>
          </a:r>
          <a:endParaRPr lang="en-US" sz="800">
            <a:solidFill>
              <a:srgbClr val="FFFF00"/>
            </a:solidFill>
            <a:effectLst/>
            <a:latin typeface="+mn-lt"/>
            <a:ea typeface="+mn-ea"/>
            <a:cs typeface="+mn-cs"/>
          </a:endParaRPr>
        </a:p>
        <a:p>
          <a:pPr marL="0" marR="0" lvl="0" indent="0" algn="ctr" defTabSz="914400" eaLnBrk="1" fontAlgn="auto" latinLnBrk="0" hangingPunct="1">
            <a:lnSpc>
              <a:spcPts val="800"/>
            </a:lnSpc>
            <a:spcBef>
              <a:spcPts val="0"/>
            </a:spcBef>
            <a:spcAft>
              <a:spcPts val="0"/>
            </a:spcAft>
            <a:buClrTx/>
            <a:buSzTx/>
            <a:buFontTx/>
            <a:buNone/>
            <a:tabLst/>
            <a:defRPr/>
          </a:pPr>
          <a:endParaRPr lang="en-US" sz="800">
            <a:solidFill>
              <a:schemeClr val="lt1"/>
            </a:solidFill>
            <a:effectLst/>
            <a:latin typeface="+mn-lt"/>
            <a:ea typeface="+mn-ea"/>
            <a:cs typeface="+mn-cs"/>
          </a:endParaRPr>
        </a:p>
        <a:p>
          <a:pPr marL="0" marR="0" lvl="0" indent="0" algn="ctr" defTabSz="914400" eaLnBrk="1" fontAlgn="auto" latinLnBrk="0" hangingPunct="1">
            <a:lnSpc>
              <a:spcPts val="800"/>
            </a:lnSpc>
            <a:spcBef>
              <a:spcPts val="0"/>
            </a:spcBef>
            <a:spcAft>
              <a:spcPts val="0"/>
            </a:spcAft>
            <a:buClrTx/>
            <a:buSzTx/>
            <a:buFontTx/>
            <a:buNone/>
            <a:tabLst/>
            <a:defRPr/>
          </a:pPr>
          <a:endParaRPr lang="en-US" sz="800">
            <a:solidFill>
              <a:schemeClr val="lt1"/>
            </a:solidFill>
            <a:effectLst/>
            <a:latin typeface="+mn-lt"/>
            <a:ea typeface="+mn-ea"/>
            <a:cs typeface="+mn-cs"/>
          </a:endParaRPr>
        </a:p>
        <a:p>
          <a:pPr marL="0" marR="0" lvl="0" indent="0" algn="ctr" defTabSz="914400" eaLnBrk="1" fontAlgn="auto" latinLnBrk="0" hangingPunct="1">
            <a:lnSpc>
              <a:spcPts val="800"/>
            </a:lnSpc>
            <a:spcBef>
              <a:spcPts val="0"/>
            </a:spcBef>
            <a:spcAft>
              <a:spcPts val="0"/>
            </a:spcAft>
            <a:buClrTx/>
            <a:buSzTx/>
            <a:buFontTx/>
            <a:buNone/>
            <a:tabLst/>
            <a:defRPr/>
          </a:pPr>
          <a:r>
            <a:rPr lang="en-US" sz="800">
              <a:solidFill>
                <a:schemeClr val="lt1"/>
              </a:solidFill>
              <a:effectLst/>
              <a:latin typeface="+mn-lt"/>
              <a:ea typeface="+mn-ea"/>
              <a:cs typeface="+mn-cs"/>
            </a:rPr>
            <a:t>Plant quality reviews samples and documentation</a:t>
          </a:r>
          <a:endParaRPr lang="en-US" sz="800"/>
        </a:p>
      </xdr:txBody>
    </xdr:sp>
    <xdr:clientData/>
  </xdr:twoCellAnchor>
  <xdr:twoCellAnchor>
    <xdr:from>
      <xdr:col>4</xdr:col>
      <xdr:colOff>1436494</xdr:colOff>
      <xdr:row>32</xdr:row>
      <xdr:rowOff>144606</xdr:rowOff>
    </xdr:from>
    <xdr:to>
      <xdr:col>5</xdr:col>
      <xdr:colOff>384160</xdr:colOff>
      <xdr:row>39</xdr:row>
      <xdr:rowOff>130599</xdr:rowOff>
    </xdr:to>
    <xdr:sp macro="" textlink="">
      <xdr:nvSpPr>
        <xdr:cNvPr id="5" name="Rectangle 4">
          <a:extLst>
            <a:ext uri="{FF2B5EF4-FFF2-40B4-BE49-F238E27FC236}">
              <a16:creationId xmlns:a16="http://schemas.microsoft.com/office/drawing/2014/main" id="{00000000-0008-0000-0100-000005000000}"/>
            </a:ext>
          </a:extLst>
        </xdr:cNvPr>
        <xdr:cNvSpPr/>
      </xdr:nvSpPr>
      <xdr:spPr>
        <a:xfrm>
          <a:off x="9298949" y="6491720"/>
          <a:ext cx="1510756" cy="1137652"/>
        </a:xfrm>
        <a:prstGeom prst="rect">
          <a:avLst/>
        </a:prstGeom>
        <a:solidFill>
          <a:schemeClr val="tx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ts val="1100"/>
            </a:lnSpc>
            <a:spcBef>
              <a:spcPts val="0"/>
            </a:spcBef>
            <a:spcAft>
              <a:spcPts val="0"/>
            </a:spcAft>
            <a:buClrTx/>
            <a:buSzTx/>
            <a:buFontTx/>
            <a:buNone/>
            <a:tabLst/>
            <a:defRPr/>
          </a:pPr>
          <a:r>
            <a:rPr lang="en-US" sz="1000" b="1">
              <a:solidFill>
                <a:srgbClr val="FFFF00"/>
              </a:solidFill>
              <a:effectLst/>
              <a:latin typeface="+mn-lt"/>
              <a:ea typeface="+mn-ea"/>
              <a:cs typeface="+mn-cs"/>
            </a:rPr>
            <a:t>Regal Rexnord</a:t>
          </a:r>
        </a:p>
        <a:p>
          <a:pPr marL="0" marR="0" lvl="0" indent="0" algn="ctr" defTabSz="914400" eaLnBrk="1" fontAlgn="auto" latinLnBrk="0" hangingPunct="1">
            <a:lnSpc>
              <a:spcPct val="100000"/>
            </a:lnSpc>
            <a:spcBef>
              <a:spcPts val="0"/>
            </a:spcBef>
            <a:spcAft>
              <a:spcPts val="0"/>
            </a:spcAft>
            <a:buClrTx/>
            <a:buSzTx/>
            <a:buFontTx/>
            <a:buNone/>
            <a:tabLst/>
            <a:defRPr/>
          </a:pPr>
          <a:r>
            <a:rPr lang="en-US" sz="1000" b="1">
              <a:solidFill>
                <a:srgbClr val="FFFF00"/>
              </a:solidFill>
              <a:effectLst/>
              <a:latin typeface="+mn-lt"/>
              <a:ea typeface="+mn-ea"/>
              <a:cs typeface="+mn-cs"/>
            </a:rPr>
            <a:t>Product</a:t>
          </a:r>
          <a:r>
            <a:rPr lang="en-US" sz="1000" b="1" baseline="0">
              <a:solidFill>
                <a:srgbClr val="FFFF00"/>
              </a:solidFill>
              <a:effectLst/>
              <a:latin typeface="+mn-lt"/>
              <a:ea typeface="+mn-ea"/>
              <a:cs typeface="+mn-cs"/>
            </a:rPr>
            <a:t> Eng</a:t>
          </a:r>
          <a:r>
            <a:rPr lang="en-US" sz="1000" b="1">
              <a:solidFill>
                <a:srgbClr val="FFFF00"/>
              </a:solidFill>
              <a:effectLst/>
              <a:latin typeface="+mn-lt"/>
              <a:ea typeface="+mn-ea"/>
              <a:cs typeface="+mn-cs"/>
            </a:rPr>
            <a:t>:  </a:t>
          </a:r>
        </a:p>
        <a:p>
          <a:pPr marL="0" marR="0" lvl="0" indent="0" algn="l" defTabSz="914400" eaLnBrk="1" fontAlgn="auto" latinLnBrk="0" hangingPunct="1">
            <a:lnSpc>
              <a:spcPts val="900"/>
            </a:lnSpc>
            <a:spcBef>
              <a:spcPts val="0"/>
            </a:spcBef>
            <a:spcAft>
              <a:spcPts val="0"/>
            </a:spcAft>
            <a:buClrTx/>
            <a:buSzTx/>
            <a:buFontTx/>
            <a:buNone/>
            <a:tabLst/>
            <a:defRPr/>
          </a:pPr>
          <a:endParaRPr lang="en-US" sz="800">
            <a:solidFill>
              <a:schemeClr val="lt1"/>
            </a:solidFill>
            <a:effectLst/>
            <a:latin typeface="+mn-lt"/>
            <a:ea typeface="+mn-ea"/>
            <a:cs typeface="+mn-cs"/>
          </a:endParaRPr>
        </a:p>
        <a:p>
          <a:pPr marL="0" marR="0" lvl="0" indent="0" algn="ctr" defTabSz="914400" eaLnBrk="1" fontAlgn="auto" latinLnBrk="0" hangingPunct="1">
            <a:lnSpc>
              <a:spcPts val="900"/>
            </a:lnSpc>
            <a:spcBef>
              <a:spcPts val="0"/>
            </a:spcBef>
            <a:spcAft>
              <a:spcPts val="0"/>
            </a:spcAft>
            <a:buClrTx/>
            <a:buSzTx/>
            <a:buFontTx/>
            <a:buNone/>
            <a:tabLst/>
            <a:defRPr/>
          </a:pPr>
          <a:r>
            <a:rPr lang="en-US" sz="800">
              <a:solidFill>
                <a:schemeClr val="lt1"/>
              </a:solidFill>
              <a:effectLst/>
              <a:latin typeface="+mn-lt"/>
              <a:ea typeface="+mn-ea"/>
              <a:cs typeface="+mn-cs"/>
            </a:rPr>
            <a:t>Product engineering</a:t>
          </a:r>
          <a:r>
            <a:rPr lang="en-US" sz="800" baseline="0">
              <a:solidFill>
                <a:schemeClr val="lt1"/>
              </a:solidFill>
              <a:effectLst/>
              <a:latin typeface="+mn-lt"/>
              <a:ea typeface="+mn-ea"/>
              <a:cs typeface="+mn-cs"/>
            </a:rPr>
            <a:t> </a:t>
          </a:r>
          <a:r>
            <a:rPr lang="en-US" sz="800">
              <a:solidFill>
                <a:schemeClr val="lt1"/>
              </a:solidFill>
              <a:effectLst/>
              <a:latin typeface="+mn-lt"/>
              <a:ea typeface="+mn-ea"/>
              <a:cs typeface="+mn-cs"/>
            </a:rPr>
            <a:t>reviews samples &amp; data</a:t>
          </a:r>
          <a:endParaRPr lang="en-US" sz="800"/>
        </a:p>
      </xdr:txBody>
    </xdr:sp>
    <xdr:clientData/>
  </xdr:twoCellAnchor>
  <xdr:twoCellAnchor>
    <xdr:from>
      <xdr:col>1</xdr:col>
      <xdr:colOff>77287</xdr:colOff>
      <xdr:row>33</xdr:row>
      <xdr:rowOff>0</xdr:rowOff>
    </xdr:from>
    <xdr:to>
      <xdr:col>2</xdr:col>
      <xdr:colOff>775312</xdr:colOff>
      <xdr:row>40</xdr:row>
      <xdr:rowOff>0</xdr:rowOff>
    </xdr:to>
    <xdr:sp macro="" textlink="">
      <xdr:nvSpPr>
        <xdr:cNvPr id="6" name="Flowchart: Preparation 5">
          <a:extLst>
            <a:ext uri="{FF2B5EF4-FFF2-40B4-BE49-F238E27FC236}">
              <a16:creationId xmlns:a16="http://schemas.microsoft.com/office/drawing/2014/main" id="{00000000-0008-0000-0100-000006000000}"/>
            </a:ext>
          </a:extLst>
        </xdr:cNvPr>
        <xdr:cNvSpPr/>
      </xdr:nvSpPr>
      <xdr:spPr>
        <a:xfrm>
          <a:off x="210637" y="6210300"/>
          <a:ext cx="1440975" cy="1133475"/>
        </a:xfrm>
        <a:prstGeom prst="flowChartPreparation">
          <a:avLst/>
        </a:prstGeom>
        <a:solidFill>
          <a:schemeClr val="tx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ts val="1000"/>
            </a:lnSpc>
            <a:spcBef>
              <a:spcPts val="0"/>
            </a:spcBef>
            <a:spcAft>
              <a:spcPts val="0"/>
            </a:spcAft>
            <a:buClrTx/>
            <a:buSzTx/>
            <a:buFontTx/>
            <a:buNone/>
            <a:tabLst/>
            <a:defRPr/>
          </a:pPr>
          <a:r>
            <a:rPr lang="en-US" sz="1100" b="1">
              <a:solidFill>
                <a:srgbClr val="FFFF00"/>
              </a:solidFill>
              <a:effectLst/>
              <a:latin typeface="+mn-lt"/>
              <a:ea typeface="+mn-ea"/>
              <a:cs typeface="+mn-cs"/>
            </a:rPr>
            <a:t>RRX-Sourcing (CM)</a:t>
          </a:r>
          <a:r>
            <a:rPr lang="en-US" sz="1100">
              <a:solidFill>
                <a:srgbClr val="FFFF00"/>
              </a:solidFill>
              <a:effectLst/>
              <a:latin typeface="+mn-lt"/>
              <a:ea typeface="+mn-ea"/>
              <a:cs typeface="+mn-cs"/>
            </a:rPr>
            <a:t>:</a:t>
          </a:r>
          <a:r>
            <a:rPr lang="en-US" sz="1100" baseline="0">
              <a:solidFill>
                <a:srgbClr val="FFFF00"/>
              </a:solidFill>
              <a:effectLst/>
              <a:latin typeface="+mn-lt"/>
              <a:ea typeface="+mn-ea"/>
              <a:cs typeface="+mn-cs"/>
            </a:rPr>
            <a:t>  </a:t>
          </a:r>
        </a:p>
        <a:p>
          <a:pPr marL="0" marR="0" lvl="0" indent="0" algn="ctr" defTabSz="914400" eaLnBrk="1" fontAlgn="auto" latinLnBrk="0" hangingPunct="1">
            <a:lnSpc>
              <a:spcPts val="1100"/>
            </a:lnSpc>
            <a:spcBef>
              <a:spcPts val="0"/>
            </a:spcBef>
            <a:spcAft>
              <a:spcPts val="0"/>
            </a:spcAft>
            <a:buClrTx/>
            <a:buSzTx/>
            <a:buFontTx/>
            <a:buNone/>
            <a:tabLst/>
            <a:defRPr/>
          </a:pPr>
          <a:endParaRPr lang="en-US" sz="800" baseline="0">
            <a:solidFill>
              <a:schemeClr val="lt1"/>
            </a:solidFill>
            <a:effectLst/>
            <a:latin typeface="+mn-lt"/>
            <a:ea typeface="+mn-ea"/>
            <a:cs typeface="+mn-cs"/>
          </a:endParaRPr>
        </a:p>
        <a:p>
          <a:pPr marL="0" marR="0" lvl="0" indent="0" algn="ctr" defTabSz="914400" eaLnBrk="1" fontAlgn="auto" latinLnBrk="0" hangingPunct="1">
            <a:lnSpc>
              <a:spcPts val="1100"/>
            </a:lnSpc>
            <a:spcBef>
              <a:spcPts val="0"/>
            </a:spcBef>
            <a:spcAft>
              <a:spcPts val="0"/>
            </a:spcAft>
            <a:buClrTx/>
            <a:buSzTx/>
            <a:buFontTx/>
            <a:buNone/>
            <a:tabLst/>
            <a:defRPr/>
          </a:pPr>
          <a:r>
            <a:rPr lang="en-US" sz="800" baseline="0">
              <a:solidFill>
                <a:schemeClr val="lt1"/>
              </a:solidFill>
              <a:effectLst/>
              <a:latin typeface="+mn-lt"/>
              <a:ea typeface="+mn-ea"/>
              <a:cs typeface="+mn-cs"/>
            </a:rPr>
            <a:t>PPAP Request Initiated &amp; Sent to Supplier</a:t>
          </a:r>
          <a:endParaRPr lang="en-US" sz="800">
            <a:effectLst/>
          </a:endParaRPr>
        </a:p>
        <a:p>
          <a:pPr algn="ctr"/>
          <a:endParaRPr lang="en-US" sz="800"/>
        </a:p>
      </xdr:txBody>
    </xdr:sp>
    <xdr:clientData/>
  </xdr:twoCellAnchor>
  <xdr:twoCellAnchor>
    <xdr:from>
      <xdr:col>2</xdr:col>
      <xdr:colOff>2263410</xdr:colOff>
      <xdr:row>33</xdr:row>
      <xdr:rowOff>16328</xdr:rowOff>
    </xdr:from>
    <xdr:to>
      <xdr:col>3</xdr:col>
      <xdr:colOff>322463</xdr:colOff>
      <xdr:row>40</xdr:row>
      <xdr:rowOff>16328</xdr:rowOff>
    </xdr:to>
    <xdr:sp macro="" textlink="">
      <xdr:nvSpPr>
        <xdr:cNvPr id="7" name="Flowchart: Preparation 6">
          <a:extLst>
            <a:ext uri="{FF2B5EF4-FFF2-40B4-BE49-F238E27FC236}">
              <a16:creationId xmlns:a16="http://schemas.microsoft.com/office/drawing/2014/main" id="{00000000-0008-0000-0100-000007000000}"/>
            </a:ext>
          </a:extLst>
        </xdr:cNvPr>
        <xdr:cNvSpPr/>
      </xdr:nvSpPr>
      <xdr:spPr>
        <a:xfrm>
          <a:off x="3139710" y="6226628"/>
          <a:ext cx="1307078" cy="1133475"/>
        </a:xfrm>
        <a:prstGeom prst="flowChartPreparation">
          <a:avLst/>
        </a:prstGeom>
        <a:solidFill>
          <a:schemeClr val="tx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a:solidFill>
                <a:srgbClr val="66FF99"/>
              </a:solidFill>
              <a:effectLst/>
              <a:latin typeface="+mn-lt"/>
              <a:ea typeface="+mn-ea"/>
              <a:cs typeface="+mn-cs"/>
            </a:rPr>
            <a:t>SUPPLIER</a:t>
          </a:r>
          <a:r>
            <a:rPr lang="en-US" sz="800">
              <a:solidFill>
                <a:schemeClr val="tx1"/>
              </a:solidFill>
              <a:effectLst/>
              <a:latin typeface="+mn-lt"/>
              <a:ea typeface="+mn-ea"/>
              <a:cs typeface="+mn-cs"/>
            </a:rPr>
            <a:t>:</a:t>
          </a:r>
          <a:r>
            <a:rPr lang="en-US" sz="800" baseline="0">
              <a:solidFill>
                <a:schemeClr val="tx1"/>
              </a:solidFill>
              <a:effectLst/>
              <a:latin typeface="+mn-lt"/>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endParaRPr lang="en-US" sz="600" baseline="0">
            <a:solidFill>
              <a:schemeClr val="tx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lt1"/>
              </a:solidFill>
              <a:effectLst/>
              <a:latin typeface="+mn-lt"/>
              <a:ea typeface="+mn-ea"/>
              <a:cs typeface="+mn-cs"/>
            </a:rPr>
            <a:t>Submit PPAP to  SDE</a:t>
          </a:r>
        </a:p>
        <a:p>
          <a:pPr marL="0" marR="0" lvl="0" indent="0" algn="ctr" defTabSz="914400" eaLnBrk="1" fontAlgn="auto" latinLnBrk="0" hangingPunct="1">
            <a:lnSpc>
              <a:spcPct val="100000"/>
            </a:lnSpc>
            <a:spcBef>
              <a:spcPts val="0"/>
            </a:spcBef>
            <a:spcAft>
              <a:spcPts val="0"/>
            </a:spcAft>
            <a:buClrTx/>
            <a:buSzTx/>
            <a:buFontTx/>
            <a:buNone/>
            <a:tabLst/>
            <a:defRPr/>
          </a:pPr>
          <a:endParaRPr lang="en-US" sz="800" baseline="0">
            <a:solidFill>
              <a:schemeClr val="lt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lt1"/>
              </a:solidFill>
              <a:effectLst/>
              <a:latin typeface="+mn-lt"/>
              <a:ea typeface="+mn-ea"/>
              <a:cs typeface="+mn-cs"/>
            </a:rPr>
            <a:t>Submit PPAP Samples to  RRX Plant</a:t>
          </a:r>
          <a:endParaRPr lang="en-US" sz="800"/>
        </a:p>
      </xdr:txBody>
    </xdr:sp>
    <xdr:clientData/>
  </xdr:twoCellAnchor>
  <xdr:twoCellAnchor>
    <xdr:from>
      <xdr:col>5</xdr:col>
      <xdr:colOff>540847</xdr:colOff>
      <xdr:row>32</xdr:row>
      <xdr:rowOff>130105</xdr:rowOff>
    </xdr:from>
    <xdr:to>
      <xdr:col>5</xdr:col>
      <xdr:colOff>2225387</xdr:colOff>
      <xdr:row>39</xdr:row>
      <xdr:rowOff>130105</xdr:rowOff>
    </xdr:to>
    <xdr:sp macro="" textlink="">
      <xdr:nvSpPr>
        <xdr:cNvPr id="8" name="Flowchart: Preparation 7">
          <a:extLst>
            <a:ext uri="{FF2B5EF4-FFF2-40B4-BE49-F238E27FC236}">
              <a16:creationId xmlns:a16="http://schemas.microsoft.com/office/drawing/2014/main" id="{00000000-0008-0000-0100-000008000000}"/>
            </a:ext>
          </a:extLst>
        </xdr:cNvPr>
        <xdr:cNvSpPr/>
      </xdr:nvSpPr>
      <xdr:spPr>
        <a:xfrm>
          <a:off x="10966392" y="6477219"/>
          <a:ext cx="1684540" cy="1151659"/>
        </a:xfrm>
        <a:prstGeom prst="flowChartPreparation">
          <a:avLst/>
        </a:prstGeom>
        <a:solidFill>
          <a:schemeClr val="tx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ts val="800"/>
            </a:lnSpc>
            <a:spcBef>
              <a:spcPts val="0"/>
            </a:spcBef>
            <a:spcAft>
              <a:spcPts val="0"/>
            </a:spcAft>
            <a:buClrTx/>
            <a:buSzTx/>
            <a:buFontTx/>
            <a:buNone/>
            <a:tabLst/>
            <a:defRPr/>
          </a:pPr>
          <a:r>
            <a:rPr lang="en-US" sz="900" b="1">
              <a:solidFill>
                <a:srgbClr val="FFFF00"/>
              </a:solidFill>
              <a:effectLst/>
              <a:latin typeface="+mn-lt"/>
              <a:ea typeface="+mn-ea"/>
              <a:cs typeface="+mn-cs"/>
            </a:rPr>
            <a:t>Regal Rexnord- SDE</a:t>
          </a:r>
          <a:r>
            <a:rPr lang="en-US" sz="800">
              <a:solidFill>
                <a:schemeClr val="tx1"/>
              </a:solidFill>
              <a:effectLst/>
              <a:latin typeface="+mn-lt"/>
              <a:ea typeface="+mn-ea"/>
              <a:cs typeface="+mn-cs"/>
            </a:rPr>
            <a:t>:</a:t>
          </a:r>
          <a:r>
            <a:rPr lang="en-US" sz="800" baseline="0">
              <a:solidFill>
                <a:schemeClr val="tx1"/>
              </a:solidFill>
              <a:effectLst/>
              <a:latin typeface="+mn-lt"/>
              <a:ea typeface="+mn-ea"/>
              <a:cs typeface="+mn-cs"/>
            </a:rPr>
            <a:t>  </a:t>
          </a:r>
        </a:p>
        <a:p>
          <a:pPr marL="0" marR="0" lvl="0" indent="0" algn="ctr" defTabSz="914400" eaLnBrk="1" fontAlgn="auto" latinLnBrk="0" hangingPunct="1">
            <a:lnSpc>
              <a:spcPts val="800"/>
            </a:lnSpc>
            <a:spcBef>
              <a:spcPts val="0"/>
            </a:spcBef>
            <a:spcAft>
              <a:spcPts val="0"/>
            </a:spcAft>
            <a:buClrTx/>
            <a:buSzTx/>
            <a:buFontTx/>
            <a:buNone/>
            <a:tabLst/>
            <a:defRPr/>
          </a:pPr>
          <a:endParaRPr lang="en-US" sz="800" baseline="0">
            <a:solidFill>
              <a:schemeClr val="tx1"/>
            </a:solidFill>
            <a:effectLst/>
            <a:latin typeface="+mn-lt"/>
            <a:ea typeface="+mn-ea"/>
            <a:cs typeface="+mn-cs"/>
          </a:endParaRPr>
        </a:p>
        <a:p>
          <a:pPr marL="0" marR="0" lvl="0" indent="0" algn="ctr" defTabSz="914400" eaLnBrk="1" fontAlgn="auto" latinLnBrk="0" hangingPunct="1">
            <a:lnSpc>
              <a:spcPts val="800"/>
            </a:lnSpc>
            <a:spcBef>
              <a:spcPts val="0"/>
            </a:spcBef>
            <a:spcAft>
              <a:spcPts val="0"/>
            </a:spcAft>
            <a:buClrTx/>
            <a:buSzTx/>
            <a:buFontTx/>
            <a:buNone/>
            <a:tabLst/>
            <a:defRPr/>
          </a:pPr>
          <a:r>
            <a:rPr lang="en-US" sz="800" baseline="0">
              <a:solidFill>
                <a:schemeClr val="lt1"/>
              </a:solidFill>
              <a:effectLst/>
              <a:latin typeface="+mn-lt"/>
              <a:ea typeface="+mn-ea"/>
              <a:cs typeface="+mn-cs"/>
            </a:rPr>
            <a:t>PPAP Approved, Sent to Supplier, Stored in Depository</a:t>
          </a:r>
          <a:endParaRPr lang="en-US" sz="800"/>
        </a:p>
      </xdr:txBody>
    </xdr:sp>
    <xdr:clientData/>
  </xdr:twoCellAnchor>
  <xdr:twoCellAnchor>
    <xdr:from>
      <xdr:col>3</xdr:col>
      <xdr:colOff>1873702</xdr:colOff>
      <xdr:row>32</xdr:row>
      <xdr:rowOff>150495</xdr:rowOff>
    </xdr:from>
    <xdr:to>
      <xdr:col>3</xdr:col>
      <xdr:colOff>3224929</xdr:colOff>
      <xdr:row>39</xdr:row>
      <xdr:rowOff>150495</xdr:rowOff>
    </xdr:to>
    <xdr:sp macro="" textlink="">
      <xdr:nvSpPr>
        <xdr:cNvPr id="9" name="Flowchart: Preparation 8">
          <a:extLst>
            <a:ext uri="{FF2B5EF4-FFF2-40B4-BE49-F238E27FC236}">
              <a16:creationId xmlns:a16="http://schemas.microsoft.com/office/drawing/2014/main" id="{00000000-0008-0000-0100-000009000000}"/>
            </a:ext>
          </a:extLst>
        </xdr:cNvPr>
        <xdr:cNvSpPr/>
      </xdr:nvSpPr>
      <xdr:spPr>
        <a:xfrm>
          <a:off x="6121852" y="6360795"/>
          <a:ext cx="1351227" cy="1133475"/>
        </a:xfrm>
        <a:prstGeom prst="flowChartPreparation">
          <a:avLst/>
        </a:prstGeom>
        <a:solidFill>
          <a:schemeClr val="tx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ts val="1100"/>
            </a:lnSpc>
            <a:spcBef>
              <a:spcPts val="0"/>
            </a:spcBef>
            <a:spcAft>
              <a:spcPts val="0"/>
            </a:spcAft>
            <a:buClrTx/>
            <a:buSzTx/>
            <a:buFontTx/>
            <a:buNone/>
            <a:tabLst/>
            <a:defRPr/>
          </a:pPr>
          <a:r>
            <a:rPr lang="en-US" sz="800" b="1">
              <a:solidFill>
                <a:srgbClr val="FFFF00"/>
              </a:solidFill>
              <a:effectLst/>
              <a:latin typeface="+mn-lt"/>
              <a:ea typeface="+mn-ea"/>
              <a:cs typeface="+mn-cs"/>
            </a:rPr>
            <a:t>Regal Rexnord</a:t>
          </a:r>
        </a:p>
        <a:p>
          <a:pPr marL="0" marR="0" lvl="0" indent="0" algn="ctr" defTabSz="914400" eaLnBrk="1" fontAlgn="auto" latinLnBrk="0" hangingPunct="1">
            <a:lnSpc>
              <a:spcPts val="1100"/>
            </a:lnSpc>
            <a:spcBef>
              <a:spcPts val="0"/>
            </a:spcBef>
            <a:spcAft>
              <a:spcPts val="0"/>
            </a:spcAft>
            <a:buClrTx/>
            <a:buSzTx/>
            <a:buFontTx/>
            <a:buNone/>
            <a:tabLst/>
            <a:defRPr/>
          </a:pPr>
          <a:r>
            <a:rPr lang="en-US" sz="800" b="1">
              <a:solidFill>
                <a:srgbClr val="FFFF00"/>
              </a:solidFill>
              <a:effectLst/>
              <a:latin typeface="+mn-lt"/>
              <a:ea typeface="+mn-ea"/>
              <a:cs typeface="+mn-cs"/>
            </a:rPr>
            <a:t>SDE</a:t>
          </a:r>
          <a:r>
            <a:rPr lang="en-US" sz="800">
              <a:solidFill>
                <a:srgbClr val="FFFF00"/>
              </a:solidFill>
              <a:effectLst/>
              <a:latin typeface="+mn-lt"/>
              <a:ea typeface="+mn-ea"/>
              <a:cs typeface="+mn-cs"/>
            </a:rPr>
            <a:t>:</a:t>
          </a:r>
          <a:r>
            <a:rPr lang="en-US" sz="800" baseline="0">
              <a:solidFill>
                <a:srgbClr val="FFFF00"/>
              </a:solidFill>
              <a:effectLst/>
              <a:latin typeface="+mn-lt"/>
              <a:ea typeface="+mn-ea"/>
              <a:cs typeface="+mn-cs"/>
            </a:rPr>
            <a:t>  </a:t>
          </a:r>
        </a:p>
        <a:p>
          <a:pPr marL="0" marR="0" lvl="0" indent="0" algn="ctr" defTabSz="914400" eaLnBrk="1" fontAlgn="auto" latinLnBrk="0" hangingPunct="1">
            <a:lnSpc>
              <a:spcPts val="1200"/>
            </a:lnSpc>
            <a:spcBef>
              <a:spcPts val="0"/>
            </a:spcBef>
            <a:spcAft>
              <a:spcPts val="0"/>
            </a:spcAft>
            <a:buClrTx/>
            <a:buSzTx/>
            <a:buFontTx/>
            <a:buNone/>
            <a:tabLst/>
            <a:defRPr/>
          </a:pPr>
          <a:r>
            <a:rPr lang="en-US" sz="800" baseline="0">
              <a:solidFill>
                <a:schemeClr val="lt1"/>
              </a:solidFill>
              <a:effectLst/>
              <a:latin typeface="+mn-lt"/>
              <a:ea typeface="+mn-ea"/>
              <a:cs typeface="+mn-cs"/>
            </a:rPr>
            <a:t>Commucates to supplier to release/ship PPAP samples</a:t>
          </a:r>
          <a:endParaRPr lang="en-US" sz="800"/>
        </a:p>
      </xdr:txBody>
    </xdr:sp>
    <xdr:clientData/>
  </xdr:twoCellAnchor>
  <xdr:twoCellAnchor>
    <xdr:from>
      <xdr:col>1</xdr:col>
      <xdr:colOff>647700</xdr:colOff>
      <xdr:row>40</xdr:row>
      <xdr:rowOff>114300</xdr:rowOff>
    </xdr:from>
    <xdr:to>
      <xdr:col>5</xdr:col>
      <xdr:colOff>1343025</xdr:colOff>
      <xdr:row>40</xdr:row>
      <xdr:rowOff>114300</xdr:rowOff>
    </xdr:to>
    <xdr:cxnSp macro="">
      <xdr:nvCxnSpPr>
        <xdr:cNvPr id="11" name="Straight Arrow Connector 10">
          <a:extLst>
            <a:ext uri="{FF2B5EF4-FFF2-40B4-BE49-F238E27FC236}">
              <a16:creationId xmlns:a16="http://schemas.microsoft.com/office/drawing/2014/main" id="{00000000-0008-0000-0100-00000B000000}"/>
            </a:ext>
          </a:extLst>
        </xdr:cNvPr>
        <xdr:cNvCxnSpPr/>
      </xdr:nvCxnSpPr>
      <xdr:spPr>
        <a:xfrm>
          <a:off x="781050" y="7458075"/>
          <a:ext cx="9972675" cy="0"/>
        </a:xfrm>
        <a:prstGeom prst="straightConnector1">
          <a:avLst/>
        </a:prstGeom>
        <a:ln w="3492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219076</xdr:colOff>
      <xdr:row>0</xdr:row>
      <xdr:rowOff>64300</xdr:rowOff>
    </xdr:from>
    <xdr:to>
      <xdr:col>2</xdr:col>
      <xdr:colOff>790576</xdr:colOff>
      <xdr:row>0</xdr:row>
      <xdr:rowOff>436751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6" y="235750"/>
          <a:ext cx="1314450" cy="3724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190500</xdr:colOff>
      <xdr:row>34</xdr:row>
      <xdr:rowOff>161924</xdr:rowOff>
    </xdr:from>
    <xdr:to>
      <xdr:col>13</xdr:col>
      <xdr:colOff>342900</xdr:colOff>
      <xdr:row>59</xdr:row>
      <xdr:rowOff>123825</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142875</xdr:rowOff>
    </xdr:from>
    <xdr:to>
      <xdr:col>2</xdr:col>
      <xdr:colOff>773969</xdr:colOff>
      <xdr:row>1</xdr:row>
      <xdr:rowOff>45244</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2875"/>
          <a:ext cx="1402619" cy="247650"/>
        </a:xfrm>
        <a:prstGeom prst="rect">
          <a:avLst/>
        </a:prstGeom>
      </xdr:spPr>
    </xdr:pic>
    <xdr:clientData/>
  </xdr:twoCellAnchor>
  <xdr:twoCellAnchor editAs="oneCell">
    <xdr:from>
      <xdr:col>16</xdr:col>
      <xdr:colOff>285750</xdr:colOff>
      <xdr:row>7</xdr:row>
      <xdr:rowOff>159937</xdr:rowOff>
    </xdr:from>
    <xdr:to>
      <xdr:col>27</xdr:col>
      <xdr:colOff>113392</xdr:colOff>
      <xdr:row>51</xdr:row>
      <xdr:rowOff>28436</xdr:rowOff>
    </xdr:to>
    <xdr:pic>
      <xdr:nvPicPr>
        <xdr:cNvPr id="10" name="Picture 9">
          <a:extLst>
            <a:ext uri="{FF2B5EF4-FFF2-40B4-BE49-F238E27FC236}">
              <a16:creationId xmlns:a16="http://schemas.microsoft.com/office/drawing/2014/main" id="{00000000-0008-0000-1300-00000A000000}"/>
            </a:ext>
          </a:extLst>
        </xdr:cNvPr>
        <xdr:cNvPicPr>
          <a:picLocks noChangeAspect="1"/>
        </xdr:cNvPicPr>
      </xdr:nvPicPr>
      <xdr:blipFill rotWithShape="1">
        <a:blip xmlns:r="http://schemas.openxmlformats.org/officeDocument/2006/relationships" r:embed="rId3"/>
        <a:srcRect l="50788" t="11885" r="33238" b="10637"/>
        <a:stretch/>
      </xdr:blipFill>
      <xdr:spPr>
        <a:xfrm>
          <a:off x="11729357" y="1833616"/>
          <a:ext cx="8536214" cy="1155703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190500</xdr:colOff>
      <xdr:row>30</xdr:row>
      <xdr:rowOff>177799</xdr:rowOff>
    </xdr:from>
    <xdr:to>
      <xdr:col>11</xdr:col>
      <xdr:colOff>1009650</xdr:colOff>
      <xdr:row>53</xdr:row>
      <xdr:rowOff>107950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142875</xdr:rowOff>
    </xdr:from>
    <xdr:to>
      <xdr:col>2</xdr:col>
      <xdr:colOff>773969</xdr:colOff>
      <xdr:row>1</xdr:row>
      <xdr:rowOff>57150</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2875"/>
          <a:ext cx="1402619" cy="247650"/>
        </a:xfrm>
        <a:prstGeom prst="rect">
          <a:avLst/>
        </a:prstGeom>
      </xdr:spPr>
    </xdr:pic>
    <xdr:clientData/>
  </xdr:twoCellAnchor>
  <xdr:twoCellAnchor editAs="oneCell">
    <xdr:from>
      <xdr:col>16</xdr:col>
      <xdr:colOff>119061</xdr:colOff>
      <xdr:row>7</xdr:row>
      <xdr:rowOff>142913</xdr:rowOff>
    </xdr:from>
    <xdr:to>
      <xdr:col>26</xdr:col>
      <xdr:colOff>960437</xdr:colOff>
      <xdr:row>47</xdr:row>
      <xdr:rowOff>39339</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3"/>
        <a:srcRect l="50688" t="11304" r="31262" b="9568"/>
        <a:stretch/>
      </xdr:blipFill>
      <xdr:spPr>
        <a:xfrm>
          <a:off x="11203780" y="1881226"/>
          <a:ext cx="8342313" cy="1039773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114299</xdr:colOff>
      <xdr:row>0</xdr:row>
      <xdr:rowOff>106240</xdr:rowOff>
    </xdr:from>
    <xdr:to>
      <xdr:col>3</xdr:col>
      <xdr:colOff>267454</xdr:colOff>
      <xdr:row>1</xdr:row>
      <xdr:rowOff>131885</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299" y="106240"/>
          <a:ext cx="1372355" cy="24472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2</xdr:col>
      <xdr:colOff>512233</xdr:colOff>
      <xdr:row>1</xdr:row>
      <xdr:rowOff>120817</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14300"/>
          <a:ext cx="1817158" cy="32084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330199</xdr:colOff>
      <xdr:row>1</xdr:row>
      <xdr:rowOff>120649</xdr:rowOff>
    </xdr:from>
    <xdr:to>
      <xdr:col>3</xdr:col>
      <xdr:colOff>595915</xdr:colOff>
      <xdr:row>3</xdr:row>
      <xdr:rowOff>130174</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199" y="279399"/>
          <a:ext cx="1869091" cy="3270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6</xdr:row>
          <xdr:rowOff>133350</xdr:rowOff>
        </xdr:from>
        <xdr:to>
          <xdr:col>4</xdr:col>
          <xdr:colOff>104775</xdr:colOff>
          <xdr:row>8</xdr:row>
          <xdr:rowOff>19050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1800-000001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xdr:row>
          <xdr:rowOff>133350</xdr:rowOff>
        </xdr:from>
        <xdr:to>
          <xdr:col>4</xdr:col>
          <xdr:colOff>104775</xdr:colOff>
          <xdr:row>9</xdr:row>
          <xdr:rowOff>9525</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1800-000002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7</xdr:row>
          <xdr:rowOff>133350</xdr:rowOff>
        </xdr:from>
        <xdr:to>
          <xdr:col>9</xdr:col>
          <xdr:colOff>76200</xdr:colOff>
          <xdr:row>9</xdr:row>
          <xdr:rowOff>9525</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1800-000003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6</xdr:row>
          <xdr:rowOff>142875</xdr:rowOff>
        </xdr:from>
        <xdr:to>
          <xdr:col>9</xdr:col>
          <xdr:colOff>76200</xdr:colOff>
          <xdr:row>8</xdr:row>
          <xdr:rowOff>28575</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1800-000004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6</xdr:row>
          <xdr:rowOff>133350</xdr:rowOff>
        </xdr:from>
        <xdr:to>
          <xdr:col>15</xdr:col>
          <xdr:colOff>85725</xdr:colOff>
          <xdr:row>8</xdr:row>
          <xdr:rowOff>19050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1800-000005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7</xdr:row>
          <xdr:rowOff>133350</xdr:rowOff>
        </xdr:from>
        <xdr:to>
          <xdr:col>15</xdr:col>
          <xdr:colOff>85725</xdr:colOff>
          <xdr:row>9</xdr:row>
          <xdr:rowOff>9525</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1800-000006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145806</xdr:colOff>
      <xdr:row>0</xdr:row>
      <xdr:rowOff>100378</xdr:rowOff>
    </xdr:from>
    <xdr:to>
      <xdr:col>6</xdr:col>
      <xdr:colOff>107427</xdr:colOff>
      <xdr:row>0</xdr:row>
      <xdr:rowOff>380999</xdr:rowOff>
    </xdr:to>
    <xdr:pic>
      <xdr:nvPicPr>
        <xdr:cNvPr id="9" name="Picture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806" y="100378"/>
          <a:ext cx="1595525" cy="2806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56</xdr:col>
      <xdr:colOff>136071</xdr:colOff>
      <xdr:row>13</xdr:row>
      <xdr:rowOff>149677</xdr:rowOff>
    </xdr:from>
    <xdr:to>
      <xdr:col>69</xdr:col>
      <xdr:colOff>447134</xdr:colOff>
      <xdr:row>23</xdr:row>
      <xdr:rowOff>190499</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13490121" y="2750002"/>
          <a:ext cx="5340263" cy="191724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solidFill>
                <a:srgbClr val="0000FF"/>
              </a:solidFill>
            </a:rPr>
            <a:t>NOTE:</a:t>
          </a:r>
        </a:p>
        <a:p>
          <a:pPr algn="ctr"/>
          <a:endParaRPr lang="en-US" sz="2400">
            <a:solidFill>
              <a:srgbClr val="FF0000"/>
            </a:solidFill>
          </a:endParaRPr>
        </a:p>
        <a:p>
          <a:pPr algn="ctr"/>
          <a:r>
            <a:rPr lang="en-US" sz="2400">
              <a:solidFill>
                <a:srgbClr val="FF0000"/>
              </a:solidFill>
            </a:rPr>
            <a:t>DO NOT MODIFY</a:t>
          </a:r>
          <a:r>
            <a:rPr lang="en-US" sz="2400" baseline="0">
              <a:solidFill>
                <a:srgbClr val="FF0000"/>
              </a:solidFill>
            </a:rPr>
            <a:t> FORMAT.  IT'S ALREADY BEEN FORMATTED TO PROVIDE OPTIMAL PRINT OUT OF LABELS</a:t>
          </a:r>
          <a:endParaRPr lang="en-US" sz="2400">
            <a:solidFill>
              <a:srgbClr val="FF0000"/>
            </a:solidFill>
          </a:endParaRPr>
        </a:p>
      </xdr:txBody>
    </xdr:sp>
    <xdr:clientData/>
  </xdr:twoCellAnchor>
  <xdr:twoCellAnchor editAs="oneCell">
    <xdr:from>
      <xdr:col>0</xdr:col>
      <xdr:colOff>54428</xdr:colOff>
      <xdr:row>0</xdr:row>
      <xdr:rowOff>231321</xdr:rowOff>
    </xdr:from>
    <xdr:to>
      <xdr:col>7</xdr:col>
      <xdr:colOff>157086</xdr:colOff>
      <xdr:row>2</xdr:row>
      <xdr:rowOff>48699</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28" y="231321"/>
          <a:ext cx="1817158" cy="320842"/>
        </a:xfrm>
        <a:prstGeom prst="rect">
          <a:avLst/>
        </a:prstGeom>
      </xdr:spPr>
    </xdr:pic>
    <xdr:clientData/>
  </xdr:twoCellAnchor>
  <xdr:twoCellAnchor editAs="oneCell">
    <xdr:from>
      <xdr:col>29</xdr:col>
      <xdr:colOff>68036</xdr:colOff>
      <xdr:row>0</xdr:row>
      <xdr:rowOff>231321</xdr:rowOff>
    </xdr:from>
    <xdr:to>
      <xdr:col>36</xdr:col>
      <xdr:colOff>170694</xdr:colOff>
      <xdr:row>2</xdr:row>
      <xdr:rowOff>48699</xdr:rowOff>
    </xdr:to>
    <xdr:pic>
      <xdr:nvPicPr>
        <xdr:cNvPr id="4" name="Picture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81107" y="231321"/>
          <a:ext cx="1817158" cy="320842"/>
        </a:xfrm>
        <a:prstGeom prst="rect">
          <a:avLst/>
        </a:prstGeom>
      </xdr:spPr>
    </xdr:pic>
    <xdr:clientData/>
  </xdr:twoCellAnchor>
  <xdr:twoCellAnchor editAs="oneCell">
    <xdr:from>
      <xdr:col>1</xdr:col>
      <xdr:colOff>0</xdr:colOff>
      <xdr:row>48</xdr:row>
      <xdr:rowOff>0</xdr:rowOff>
    </xdr:from>
    <xdr:to>
      <xdr:col>8</xdr:col>
      <xdr:colOff>102658</xdr:colOff>
      <xdr:row>49</xdr:row>
      <xdr:rowOff>116735</xdr:rowOff>
    </xdr:to>
    <xdr:pic>
      <xdr:nvPicPr>
        <xdr:cNvPr id="5" name="Picture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4929" y="9729107"/>
          <a:ext cx="1817158" cy="320842"/>
        </a:xfrm>
        <a:prstGeom prst="rect">
          <a:avLst/>
        </a:prstGeom>
      </xdr:spPr>
    </xdr:pic>
    <xdr:clientData/>
  </xdr:twoCellAnchor>
  <xdr:twoCellAnchor editAs="oneCell">
    <xdr:from>
      <xdr:col>29</xdr:col>
      <xdr:colOff>0</xdr:colOff>
      <xdr:row>48</xdr:row>
      <xdr:rowOff>0</xdr:rowOff>
    </xdr:from>
    <xdr:to>
      <xdr:col>36</xdr:col>
      <xdr:colOff>102658</xdr:colOff>
      <xdr:row>49</xdr:row>
      <xdr:rowOff>116735</xdr:rowOff>
    </xdr:to>
    <xdr:pic>
      <xdr:nvPicPr>
        <xdr:cNvPr id="6" name="Picture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13071" y="9729107"/>
          <a:ext cx="1817158" cy="32084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95250</xdr:colOff>
      <xdr:row>3</xdr:row>
      <xdr:rowOff>95250</xdr:rowOff>
    </xdr:from>
    <xdr:to>
      <xdr:col>26</xdr:col>
      <xdr:colOff>19050</xdr:colOff>
      <xdr:row>106</xdr:row>
      <xdr:rowOff>1694</xdr:rowOff>
    </xdr:to>
    <xdr:pic>
      <xdr:nvPicPr>
        <xdr:cNvPr id="6" name="Picture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666750"/>
          <a:ext cx="15773400" cy="19527944"/>
        </a:xfrm>
        <a:prstGeom prst="rect">
          <a:avLst/>
        </a:prstGeom>
        <a:ln>
          <a:solidFill>
            <a:schemeClr val="tx1"/>
          </a:solidFill>
        </a:ln>
      </xdr:spPr>
    </xdr:pic>
    <xdr:clientData/>
  </xdr:twoCellAnchor>
  <xdr:twoCellAnchor editAs="oneCell">
    <xdr:from>
      <xdr:col>27</xdr:col>
      <xdr:colOff>323849</xdr:colOff>
      <xdr:row>3</xdr:row>
      <xdr:rowOff>76199</xdr:rowOff>
    </xdr:from>
    <xdr:to>
      <xdr:col>53</xdr:col>
      <xdr:colOff>257324</xdr:colOff>
      <xdr:row>106</xdr:row>
      <xdr:rowOff>76200</xdr:rowOff>
    </xdr:to>
    <xdr:pic>
      <xdr:nvPicPr>
        <xdr:cNvPr id="8" name="Picture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783049" y="647699"/>
          <a:ext cx="16087875" cy="19621501"/>
        </a:xfrm>
        <a:prstGeom prst="rect">
          <a:avLst/>
        </a:prstGeom>
        <a:ln>
          <a:solidFill>
            <a:schemeClr val="tx1"/>
          </a:solidFill>
        </a:ln>
      </xdr:spPr>
    </xdr:pic>
    <xdr:clientData/>
  </xdr:twoCellAnchor>
  <xdr:twoCellAnchor editAs="oneCell">
    <xdr:from>
      <xdr:col>54</xdr:col>
      <xdr:colOff>476249</xdr:colOff>
      <xdr:row>3</xdr:row>
      <xdr:rowOff>57151</xdr:rowOff>
    </xdr:from>
    <xdr:to>
      <xdr:col>80</xdr:col>
      <xdr:colOff>143089</xdr:colOff>
      <xdr:row>106</xdr:row>
      <xdr:rowOff>38101</xdr:rowOff>
    </xdr:to>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699449" y="628651"/>
          <a:ext cx="15516440" cy="19602450"/>
        </a:xfrm>
        <a:prstGeom prst="rect">
          <a:avLst/>
        </a:prstGeom>
        <a:ln>
          <a:solidFill>
            <a:schemeClr val="tx1"/>
          </a:solid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597958</xdr:colOff>
      <xdr:row>2</xdr:row>
      <xdr:rowOff>130342</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200025"/>
          <a:ext cx="1817158" cy="32084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8</xdr:col>
      <xdr:colOff>276225</xdr:colOff>
      <xdr:row>11</xdr:row>
      <xdr:rowOff>352425</xdr:rowOff>
    </xdr:from>
    <xdr:to>
      <xdr:col>8</xdr:col>
      <xdr:colOff>276225</xdr:colOff>
      <xdr:row>11</xdr:row>
      <xdr:rowOff>352425</xdr:rowOff>
    </xdr:to>
    <xdr:sp macro="" textlink="">
      <xdr:nvSpPr>
        <xdr:cNvPr id="2" name="Line 1">
          <a:extLst>
            <a:ext uri="{FF2B5EF4-FFF2-40B4-BE49-F238E27FC236}">
              <a16:creationId xmlns:a16="http://schemas.microsoft.com/office/drawing/2014/main" id="{00000000-0008-0000-1C00-000002000000}"/>
            </a:ext>
          </a:extLst>
        </xdr:cNvPr>
        <xdr:cNvSpPr>
          <a:spLocks noChangeShapeType="1"/>
        </xdr:cNvSpPr>
      </xdr:nvSpPr>
      <xdr:spPr bwMode="auto">
        <a:xfrm>
          <a:off x="4343400" y="3448050"/>
          <a:ext cx="0" cy="0"/>
        </a:xfrm>
        <a:prstGeom prst="line">
          <a:avLst/>
        </a:prstGeom>
        <a:noFill/>
        <a:ln w="9525">
          <a:solidFill>
            <a:srgbClr val="000000"/>
          </a:solidFill>
          <a:round/>
          <a:headEnd/>
          <a:tailEnd/>
        </a:ln>
      </xdr:spPr>
    </xdr:sp>
    <xdr:clientData/>
  </xdr:twoCellAnchor>
  <xdr:twoCellAnchor>
    <xdr:from>
      <xdr:col>8</xdr:col>
      <xdr:colOff>276225</xdr:colOff>
      <xdr:row>10</xdr:row>
      <xdr:rowOff>352425</xdr:rowOff>
    </xdr:from>
    <xdr:to>
      <xdr:col>8</xdr:col>
      <xdr:colOff>276225</xdr:colOff>
      <xdr:row>10</xdr:row>
      <xdr:rowOff>352425</xdr:rowOff>
    </xdr:to>
    <xdr:sp macro="" textlink="">
      <xdr:nvSpPr>
        <xdr:cNvPr id="3" name="Line 2">
          <a:extLst>
            <a:ext uri="{FF2B5EF4-FFF2-40B4-BE49-F238E27FC236}">
              <a16:creationId xmlns:a16="http://schemas.microsoft.com/office/drawing/2014/main" id="{00000000-0008-0000-1C00-000003000000}"/>
            </a:ext>
          </a:extLst>
        </xdr:cNvPr>
        <xdr:cNvSpPr>
          <a:spLocks noChangeShapeType="1"/>
        </xdr:cNvSpPr>
      </xdr:nvSpPr>
      <xdr:spPr bwMode="auto">
        <a:xfrm>
          <a:off x="4343400" y="3200400"/>
          <a:ext cx="0" cy="0"/>
        </a:xfrm>
        <a:prstGeom prst="line">
          <a:avLst/>
        </a:prstGeom>
        <a:noFill/>
        <a:ln w="9525">
          <a:solidFill>
            <a:srgbClr val="000000"/>
          </a:solidFill>
          <a:round/>
          <a:headEnd/>
          <a:tailEnd/>
        </a:ln>
      </xdr:spPr>
    </xdr:sp>
    <xdr:clientData/>
  </xdr:twoCellAnchor>
  <xdr:twoCellAnchor editAs="oneCell">
    <xdr:from>
      <xdr:col>1</xdr:col>
      <xdr:colOff>171450</xdr:colOff>
      <xdr:row>1</xdr:row>
      <xdr:rowOff>238555</xdr:rowOff>
    </xdr:from>
    <xdr:to>
      <xdr:col>4</xdr:col>
      <xdr:colOff>180975</xdr:colOff>
      <xdr:row>1</xdr:row>
      <xdr:rowOff>533400</xdr:rowOff>
    </xdr:to>
    <xdr:pic>
      <xdr:nvPicPr>
        <xdr:cNvPr id="6" name="Picture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486205"/>
          <a:ext cx="1676400" cy="2948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5</xdr:row>
          <xdr:rowOff>104775</xdr:rowOff>
        </xdr:from>
        <xdr:to>
          <xdr:col>4</xdr:col>
          <xdr:colOff>57150</xdr:colOff>
          <xdr:row>5</xdr:row>
          <xdr:rowOff>323850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5</xdr:row>
          <xdr:rowOff>104775</xdr:rowOff>
        </xdr:from>
        <xdr:to>
          <xdr:col>5</xdr:col>
          <xdr:colOff>57150</xdr:colOff>
          <xdr:row>5</xdr:row>
          <xdr:rowOff>323850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xdr:row>
          <xdr:rowOff>104775</xdr:rowOff>
        </xdr:from>
        <xdr:to>
          <xdr:col>6</xdr:col>
          <xdr:colOff>38100</xdr:colOff>
          <xdr:row>5</xdr:row>
          <xdr:rowOff>323850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2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xdr:row>
          <xdr:rowOff>104775</xdr:rowOff>
        </xdr:from>
        <xdr:to>
          <xdr:col>8</xdr:col>
          <xdr:colOff>38100</xdr:colOff>
          <xdr:row>5</xdr:row>
          <xdr:rowOff>323850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xdr:row>
          <xdr:rowOff>38100</xdr:rowOff>
        </xdr:from>
        <xdr:to>
          <xdr:col>4</xdr:col>
          <xdr:colOff>57150</xdr:colOff>
          <xdr:row>7</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2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6</xdr:row>
          <xdr:rowOff>38100</xdr:rowOff>
        </xdr:from>
        <xdr:to>
          <xdr:col>6</xdr:col>
          <xdr:colOff>38100</xdr:colOff>
          <xdr:row>7</xdr:row>
          <xdr:rowOff>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2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xdr:row>
          <xdr:rowOff>38100</xdr:rowOff>
        </xdr:from>
        <xdr:to>
          <xdr:col>8</xdr:col>
          <xdr:colOff>38100</xdr:colOff>
          <xdr:row>7</xdr:row>
          <xdr:rowOff>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2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6</xdr:row>
          <xdr:rowOff>38100</xdr:rowOff>
        </xdr:from>
        <xdr:to>
          <xdr:col>5</xdr:col>
          <xdr:colOff>57150</xdr:colOff>
          <xdr:row>7</xdr:row>
          <xdr:rowOff>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2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xdr:row>
          <xdr:rowOff>419100</xdr:rowOff>
        </xdr:from>
        <xdr:to>
          <xdr:col>4</xdr:col>
          <xdr:colOff>47625</xdr:colOff>
          <xdr:row>9</xdr:row>
          <xdr:rowOff>9525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2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xdr:row>
          <xdr:rowOff>419100</xdr:rowOff>
        </xdr:from>
        <xdr:to>
          <xdr:col>6</xdr:col>
          <xdr:colOff>28575</xdr:colOff>
          <xdr:row>9</xdr:row>
          <xdr:rowOff>9525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2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xdr:row>
          <xdr:rowOff>419100</xdr:rowOff>
        </xdr:from>
        <xdr:to>
          <xdr:col>8</xdr:col>
          <xdr:colOff>28575</xdr:colOff>
          <xdr:row>9</xdr:row>
          <xdr:rowOff>19050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419100</xdr:rowOff>
        </xdr:from>
        <xdr:to>
          <xdr:col>5</xdr:col>
          <xdr:colOff>47625</xdr:colOff>
          <xdr:row>9</xdr:row>
          <xdr:rowOff>9525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2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18</xdr:row>
          <xdr:rowOff>419100</xdr:rowOff>
        </xdr:from>
        <xdr:to>
          <xdr:col>4</xdr:col>
          <xdr:colOff>66675</xdr:colOff>
          <xdr:row>20</xdr:row>
          <xdr:rowOff>19050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2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xdr:row>
          <xdr:rowOff>419100</xdr:rowOff>
        </xdr:from>
        <xdr:to>
          <xdr:col>6</xdr:col>
          <xdr:colOff>38100</xdr:colOff>
          <xdr:row>20</xdr:row>
          <xdr:rowOff>19050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2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18</xdr:row>
          <xdr:rowOff>419100</xdr:rowOff>
        </xdr:from>
        <xdr:to>
          <xdr:col>8</xdr:col>
          <xdr:colOff>47625</xdr:colOff>
          <xdr:row>20</xdr:row>
          <xdr:rowOff>19050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2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18</xdr:row>
          <xdr:rowOff>419100</xdr:rowOff>
        </xdr:from>
        <xdr:to>
          <xdr:col>5</xdr:col>
          <xdr:colOff>66675</xdr:colOff>
          <xdr:row>20</xdr:row>
          <xdr:rowOff>19050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xdr:row>
          <xdr:rowOff>38100</xdr:rowOff>
        </xdr:from>
        <xdr:to>
          <xdr:col>4</xdr:col>
          <xdr:colOff>57150</xdr:colOff>
          <xdr:row>12</xdr:row>
          <xdr:rowOff>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2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11</xdr:row>
          <xdr:rowOff>38100</xdr:rowOff>
        </xdr:from>
        <xdr:to>
          <xdr:col>6</xdr:col>
          <xdr:colOff>38100</xdr:colOff>
          <xdr:row>12</xdr:row>
          <xdr:rowOff>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2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11</xdr:row>
          <xdr:rowOff>38100</xdr:rowOff>
        </xdr:from>
        <xdr:to>
          <xdr:col>8</xdr:col>
          <xdr:colOff>38100</xdr:colOff>
          <xdr:row>12</xdr:row>
          <xdr:rowOff>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2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xdr:row>
          <xdr:rowOff>38100</xdr:rowOff>
        </xdr:from>
        <xdr:to>
          <xdr:col>5</xdr:col>
          <xdr:colOff>57150</xdr:colOff>
          <xdr:row>12</xdr:row>
          <xdr:rowOff>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2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12</xdr:row>
          <xdr:rowOff>38100</xdr:rowOff>
        </xdr:from>
        <xdr:to>
          <xdr:col>4</xdr:col>
          <xdr:colOff>57150</xdr:colOff>
          <xdr:row>13</xdr:row>
          <xdr:rowOff>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2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12</xdr:row>
          <xdr:rowOff>38100</xdr:rowOff>
        </xdr:from>
        <xdr:to>
          <xdr:col>6</xdr:col>
          <xdr:colOff>38100</xdr:colOff>
          <xdr:row>13</xdr:row>
          <xdr:rowOff>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2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12</xdr:row>
          <xdr:rowOff>38100</xdr:rowOff>
        </xdr:from>
        <xdr:to>
          <xdr:col>8</xdr:col>
          <xdr:colOff>47625</xdr:colOff>
          <xdr:row>13</xdr:row>
          <xdr:rowOff>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2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xdr:row>
          <xdr:rowOff>38100</xdr:rowOff>
        </xdr:from>
        <xdr:to>
          <xdr:col>5</xdr:col>
          <xdr:colOff>57150</xdr:colOff>
          <xdr:row>13</xdr:row>
          <xdr:rowOff>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2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28575</xdr:rowOff>
        </xdr:from>
        <xdr:to>
          <xdr:col>4</xdr:col>
          <xdr:colOff>57150</xdr:colOff>
          <xdr:row>14</xdr:row>
          <xdr:rowOff>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2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13</xdr:row>
          <xdr:rowOff>28575</xdr:rowOff>
        </xdr:from>
        <xdr:to>
          <xdr:col>6</xdr:col>
          <xdr:colOff>38100</xdr:colOff>
          <xdr:row>14</xdr:row>
          <xdr:rowOff>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2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13</xdr:row>
          <xdr:rowOff>28575</xdr:rowOff>
        </xdr:from>
        <xdr:to>
          <xdr:col>8</xdr:col>
          <xdr:colOff>38100</xdr:colOff>
          <xdr:row>14</xdr:row>
          <xdr:rowOff>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2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13</xdr:row>
          <xdr:rowOff>28575</xdr:rowOff>
        </xdr:from>
        <xdr:to>
          <xdr:col>5</xdr:col>
          <xdr:colOff>66675</xdr:colOff>
          <xdr:row>14</xdr:row>
          <xdr:rowOff>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2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14</xdr:row>
          <xdr:rowOff>114300</xdr:rowOff>
        </xdr:from>
        <xdr:to>
          <xdr:col>4</xdr:col>
          <xdr:colOff>66675</xdr:colOff>
          <xdr:row>14</xdr:row>
          <xdr:rowOff>333375</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2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14</xdr:row>
          <xdr:rowOff>114300</xdr:rowOff>
        </xdr:from>
        <xdr:to>
          <xdr:col>6</xdr:col>
          <xdr:colOff>38100</xdr:colOff>
          <xdr:row>14</xdr:row>
          <xdr:rowOff>333375</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2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14</xdr:row>
          <xdr:rowOff>114300</xdr:rowOff>
        </xdr:from>
        <xdr:to>
          <xdr:col>8</xdr:col>
          <xdr:colOff>38100</xdr:colOff>
          <xdr:row>14</xdr:row>
          <xdr:rowOff>333375</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2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14</xdr:row>
          <xdr:rowOff>114300</xdr:rowOff>
        </xdr:from>
        <xdr:to>
          <xdr:col>5</xdr:col>
          <xdr:colOff>66675</xdr:colOff>
          <xdr:row>14</xdr:row>
          <xdr:rowOff>333375</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2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xdr:row>
          <xdr:rowOff>38100</xdr:rowOff>
        </xdr:from>
        <xdr:to>
          <xdr:col>4</xdr:col>
          <xdr:colOff>66675</xdr:colOff>
          <xdr:row>15</xdr:row>
          <xdr:rowOff>257175</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2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15</xdr:row>
          <xdr:rowOff>38100</xdr:rowOff>
        </xdr:from>
        <xdr:to>
          <xdr:col>6</xdr:col>
          <xdr:colOff>38100</xdr:colOff>
          <xdr:row>15</xdr:row>
          <xdr:rowOff>257175</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2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xdr:row>
          <xdr:rowOff>38100</xdr:rowOff>
        </xdr:from>
        <xdr:to>
          <xdr:col>8</xdr:col>
          <xdr:colOff>47625</xdr:colOff>
          <xdr:row>15</xdr:row>
          <xdr:rowOff>257175</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2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15</xdr:row>
          <xdr:rowOff>38100</xdr:rowOff>
        </xdr:from>
        <xdr:to>
          <xdr:col>5</xdr:col>
          <xdr:colOff>66675</xdr:colOff>
          <xdr:row>15</xdr:row>
          <xdr:rowOff>257175</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2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xdr:row>
          <xdr:rowOff>114300</xdr:rowOff>
        </xdr:from>
        <xdr:to>
          <xdr:col>4</xdr:col>
          <xdr:colOff>66675</xdr:colOff>
          <xdr:row>16</xdr:row>
          <xdr:rowOff>333375</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2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16</xdr:row>
          <xdr:rowOff>114300</xdr:rowOff>
        </xdr:from>
        <xdr:to>
          <xdr:col>6</xdr:col>
          <xdr:colOff>38100</xdr:colOff>
          <xdr:row>16</xdr:row>
          <xdr:rowOff>333375</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2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16</xdr:row>
          <xdr:rowOff>114300</xdr:rowOff>
        </xdr:from>
        <xdr:to>
          <xdr:col>8</xdr:col>
          <xdr:colOff>47625</xdr:colOff>
          <xdr:row>16</xdr:row>
          <xdr:rowOff>333375</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2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114300</xdr:rowOff>
        </xdr:from>
        <xdr:to>
          <xdr:col>5</xdr:col>
          <xdr:colOff>66675</xdr:colOff>
          <xdr:row>16</xdr:row>
          <xdr:rowOff>333375</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2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38100</xdr:rowOff>
        </xdr:from>
        <xdr:to>
          <xdr:col>4</xdr:col>
          <xdr:colOff>66675</xdr:colOff>
          <xdr:row>18</xdr:row>
          <xdr:rowOff>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2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17</xdr:row>
          <xdr:rowOff>38100</xdr:rowOff>
        </xdr:from>
        <xdr:to>
          <xdr:col>6</xdr:col>
          <xdr:colOff>38100</xdr:colOff>
          <xdr:row>18</xdr:row>
          <xdr:rowOff>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2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17</xdr:row>
          <xdr:rowOff>38100</xdr:rowOff>
        </xdr:from>
        <xdr:to>
          <xdr:col>8</xdr:col>
          <xdr:colOff>47625</xdr:colOff>
          <xdr:row>18</xdr:row>
          <xdr:rowOff>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2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17</xdr:row>
          <xdr:rowOff>38100</xdr:rowOff>
        </xdr:from>
        <xdr:to>
          <xdr:col>5</xdr:col>
          <xdr:colOff>66675</xdr:colOff>
          <xdr:row>18</xdr:row>
          <xdr:rowOff>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2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18</xdr:row>
          <xdr:rowOff>104775</xdr:rowOff>
        </xdr:from>
        <xdr:to>
          <xdr:col>4</xdr:col>
          <xdr:colOff>66675</xdr:colOff>
          <xdr:row>18</xdr:row>
          <xdr:rowOff>323850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2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xdr:row>
          <xdr:rowOff>104775</xdr:rowOff>
        </xdr:from>
        <xdr:to>
          <xdr:col>6</xdr:col>
          <xdr:colOff>38100</xdr:colOff>
          <xdr:row>18</xdr:row>
          <xdr:rowOff>323850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2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18</xdr:row>
          <xdr:rowOff>104775</xdr:rowOff>
        </xdr:from>
        <xdr:to>
          <xdr:col>8</xdr:col>
          <xdr:colOff>47625</xdr:colOff>
          <xdr:row>18</xdr:row>
          <xdr:rowOff>323850</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2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18</xdr:row>
          <xdr:rowOff>104775</xdr:rowOff>
        </xdr:from>
        <xdr:to>
          <xdr:col>5</xdr:col>
          <xdr:colOff>66675</xdr:colOff>
          <xdr:row>18</xdr:row>
          <xdr:rowOff>323850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2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20</xdr:row>
          <xdr:rowOff>142875</xdr:rowOff>
        </xdr:from>
        <xdr:to>
          <xdr:col>4</xdr:col>
          <xdr:colOff>66675</xdr:colOff>
          <xdr:row>20</xdr:row>
          <xdr:rowOff>361950</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2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20</xdr:row>
          <xdr:rowOff>142875</xdr:rowOff>
        </xdr:from>
        <xdr:to>
          <xdr:col>6</xdr:col>
          <xdr:colOff>38100</xdr:colOff>
          <xdr:row>20</xdr:row>
          <xdr:rowOff>361950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2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20</xdr:row>
          <xdr:rowOff>142875</xdr:rowOff>
        </xdr:from>
        <xdr:to>
          <xdr:col>8</xdr:col>
          <xdr:colOff>47625</xdr:colOff>
          <xdr:row>20</xdr:row>
          <xdr:rowOff>361950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2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142875</xdr:rowOff>
        </xdr:from>
        <xdr:to>
          <xdr:col>5</xdr:col>
          <xdr:colOff>66675</xdr:colOff>
          <xdr:row>20</xdr:row>
          <xdr:rowOff>361950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2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47625</xdr:rowOff>
        </xdr:from>
        <xdr:to>
          <xdr:col>4</xdr:col>
          <xdr:colOff>57150</xdr:colOff>
          <xdr:row>27</xdr:row>
          <xdr:rowOff>0</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2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26</xdr:row>
          <xdr:rowOff>47625</xdr:rowOff>
        </xdr:from>
        <xdr:to>
          <xdr:col>6</xdr:col>
          <xdr:colOff>9525</xdr:colOff>
          <xdr:row>27</xdr:row>
          <xdr:rowOff>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2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xdr:row>
          <xdr:rowOff>47625</xdr:rowOff>
        </xdr:from>
        <xdr:to>
          <xdr:col>8</xdr:col>
          <xdr:colOff>19050</xdr:colOff>
          <xdr:row>27</xdr:row>
          <xdr:rowOff>0</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2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47625</xdr:rowOff>
        </xdr:from>
        <xdr:to>
          <xdr:col>5</xdr:col>
          <xdr:colOff>57150</xdr:colOff>
          <xdr:row>27</xdr:row>
          <xdr:rowOff>0</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2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xdr:row>
          <xdr:rowOff>95250</xdr:rowOff>
        </xdr:from>
        <xdr:to>
          <xdr:col>4</xdr:col>
          <xdr:colOff>47625</xdr:colOff>
          <xdr:row>8</xdr:row>
          <xdr:rowOff>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2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xdr:row>
          <xdr:rowOff>95250</xdr:rowOff>
        </xdr:from>
        <xdr:to>
          <xdr:col>6</xdr:col>
          <xdr:colOff>28575</xdr:colOff>
          <xdr:row>8</xdr:row>
          <xdr:rowOff>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2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xdr:row>
          <xdr:rowOff>95250</xdr:rowOff>
        </xdr:from>
        <xdr:to>
          <xdr:col>8</xdr:col>
          <xdr:colOff>28575</xdr:colOff>
          <xdr:row>8</xdr:row>
          <xdr:rowOff>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2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95250</xdr:rowOff>
        </xdr:from>
        <xdr:to>
          <xdr:col>5</xdr:col>
          <xdr:colOff>47625</xdr:colOff>
          <xdr:row>8</xdr:row>
          <xdr:rowOff>0</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2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23</xdr:row>
          <xdr:rowOff>514350</xdr:rowOff>
        </xdr:from>
        <xdr:to>
          <xdr:col>4</xdr:col>
          <xdr:colOff>47625</xdr:colOff>
          <xdr:row>25</xdr:row>
          <xdr:rowOff>28575</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2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24</xdr:row>
          <xdr:rowOff>0</xdr:rowOff>
        </xdr:from>
        <xdr:to>
          <xdr:col>6</xdr:col>
          <xdr:colOff>38100</xdr:colOff>
          <xdr:row>25</xdr:row>
          <xdr:rowOff>28575</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2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23</xdr:row>
          <xdr:rowOff>514350</xdr:rowOff>
        </xdr:from>
        <xdr:to>
          <xdr:col>8</xdr:col>
          <xdr:colOff>57150</xdr:colOff>
          <xdr:row>25</xdr:row>
          <xdr:rowOff>28575</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2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5</xdr:col>
          <xdr:colOff>57150</xdr:colOff>
          <xdr:row>25</xdr:row>
          <xdr:rowOff>28575</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2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25</xdr:row>
          <xdr:rowOff>95250</xdr:rowOff>
        </xdr:from>
        <xdr:to>
          <xdr:col>6</xdr:col>
          <xdr:colOff>38100</xdr:colOff>
          <xdr:row>26</xdr:row>
          <xdr:rowOff>0</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2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25</xdr:row>
          <xdr:rowOff>95250</xdr:rowOff>
        </xdr:from>
        <xdr:to>
          <xdr:col>8</xdr:col>
          <xdr:colOff>47625</xdr:colOff>
          <xdr:row>26</xdr:row>
          <xdr:rowOff>0</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2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25</xdr:row>
          <xdr:rowOff>95250</xdr:rowOff>
        </xdr:from>
        <xdr:to>
          <xdr:col>5</xdr:col>
          <xdr:colOff>66675</xdr:colOff>
          <xdr:row>26</xdr:row>
          <xdr:rowOff>0</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2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95250</xdr:rowOff>
        </xdr:from>
        <xdr:to>
          <xdr:col>4</xdr:col>
          <xdr:colOff>57150</xdr:colOff>
          <xdr:row>26</xdr:row>
          <xdr:rowOff>0</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2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23</xdr:row>
          <xdr:rowOff>142875</xdr:rowOff>
        </xdr:from>
        <xdr:to>
          <xdr:col>4</xdr:col>
          <xdr:colOff>38100</xdr:colOff>
          <xdr:row>23</xdr:row>
          <xdr:rowOff>371475</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2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23</xdr:row>
          <xdr:rowOff>133350</xdr:rowOff>
        </xdr:from>
        <xdr:to>
          <xdr:col>6</xdr:col>
          <xdr:colOff>47625</xdr:colOff>
          <xdr:row>23</xdr:row>
          <xdr:rowOff>371475</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2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23</xdr:row>
          <xdr:rowOff>133350</xdr:rowOff>
        </xdr:from>
        <xdr:to>
          <xdr:col>8</xdr:col>
          <xdr:colOff>47625</xdr:colOff>
          <xdr:row>23</xdr:row>
          <xdr:rowOff>361950</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2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23</xdr:row>
          <xdr:rowOff>142875</xdr:rowOff>
        </xdr:from>
        <xdr:to>
          <xdr:col>5</xdr:col>
          <xdr:colOff>47625</xdr:colOff>
          <xdr:row>23</xdr:row>
          <xdr:rowOff>371475</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2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47625</xdr:rowOff>
        </xdr:from>
        <xdr:to>
          <xdr:col>4</xdr:col>
          <xdr:colOff>57150</xdr:colOff>
          <xdr:row>10</xdr:row>
          <xdr:rowOff>0</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2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9</xdr:row>
          <xdr:rowOff>47625</xdr:rowOff>
        </xdr:from>
        <xdr:to>
          <xdr:col>6</xdr:col>
          <xdr:colOff>38100</xdr:colOff>
          <xdr:row>10</xdr:row>
          <xdr:rowOff>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2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47625</xdr:rowOff>
        </xdr:from>
        <xdr:to>
          <xdr:col>5</xdr:col>
          <xdr:colOff>57150</xdr:colOff>
          <xdr:row>10</xdr:row>
          <xdr:rowOff>0</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2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xdr:row>
          <xdr:rowOff>38100</xdr:rowOff>
        </xdr:from>
        <xdr:to>
          <xdr:col>4</xdr:col>
          <xdr:colOff>57150</xdr:colOff>
          <xdr:row>11</xdr:row>
          <xdr:rowOff>0</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2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10</xdr:row>
          <xdr:rowOff>38100</xdr:rowOff>
        </xdr:from>
        <xdr:to>
          <xdr:col>6</xdr:col>
          <xdr:colOff>38100</xdr:colOff>
          <xdr:row>11</xdr:row>
          <xdr:rowOff>0</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2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10</xdr:row>
          <xdr:rowOff>38100</xdr:rowOff>
        </xdr:from>
        <xdr:to>
          <xdr:col>8</xdr:col>
          <xdr:colOff>38100</xdr:colOff>
          <xdr:row>11</xdr:row>
          <xdr:rowOff>0</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2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38100</xdr:rowOff>
        </xdr:from>
        <xdr:to>
          <xdr:col>5</xdr:col>
          <xdr:colOff>57150</xdr:colOff>
          <xdr:row>11</xdr:row>
          <xdr:rowOff>0</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2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9</xdr:row>
          <xdr:rowOff>47625</xdr:rowOff>
        </xdr:from>
        <xdr:to>
          <xdr:col>8</xdr:col>
          <xdr:colOff>38100</xdr:colOff>
          <xdr:row>10</xdr:row>
          <xdr:rowOff>0</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2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xdr:row>
          <xdr:rowOff>104775</xdr:rowOff>
        </xdr:from>
        <xdr:to>
          <xdr:col>7</xdr:col>
          <xdr:colOff>38100</xdr:colOff>
          <xdr:row>5</xdr:row>
          <xdr:rowOff>323850</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2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95250</xdr:rowOff>
        </xdr:from>
        <xdr:to>
          <xdr:col>7</xdr:col>
          <xdr:colOff>28575</xdr:colOff>
          <xdr:row>8</xdr:row>
          <xdr:rowOff>0</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2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xdr:row>
          <xdr:rowOff>419100</xdr:rowOff>
        </xdr:from>
        <xdr:to>
          <xdr:col>7</xdr:col>
          <xdr:colOff>47625</xdr:colOff>
          <xdr:row>9</xdr:row>
          <xdr:rowOff>9525</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02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9</xdr:row>
          <xdr:rowOff>47625</xdr:rowOff>
        </xdr:from>
        <xdr:to>
          <xdr:col>7</xdr:col>
          <xdr:colOff>38100</xdr:colOff>
          <xdr:row>10</xdr:row>
          <xdr:rowOff>0</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2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xdr:row>
          <xdr:rowOff>38100</xdr:rowOff>
        </xdr:from>
        <xdr:to>
          <xdr:col>7</xdr:col>
          <xdr:colOff>38100</xdr:colOff>
          <xdr:row>7</xdr:row>
          <xdr:rowOff>0</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2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xdr:row>
          <xdr:rowOff>38100</xdr:rowOff>
        </xdr:from>
        <xdr:to>
          <xdr:col>7</xdr:col>
          <xdr:colOff>38100</xdr:colOff>
          <xdr:row>11</xdr:row>
          <xdr:rowOff>0</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2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38100</xdr:rowOff>
        </xdr:from>
        <xdr:to>
          <xdr:col>7</xdr:col>
          <xdr:colOff>38100</xdr:colOff>
          <xdr:row>12</xdr:row>
          <xdr:rowOff>0</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2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38100</xdr:rowOff>
        </xdr:from>
        <xdr:to>
          <xdr:col>7</xdr:col>
          <xdr:colOff>47625</xdr:colOff>
          <xdr:row>13</xdr:row>
          <xdr:rowOff>0</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2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13</xdr:row>
          <xdr:rowOff>28575</xdr:rowOff>
        </xdr:from>
        <xdr:to>
          <xdr:col>7</xdr:col>
          <xdr:colOff>47625</xdr:colOff>
          <xdr:row>14</xdr:row>
          <xdr:rowOff>0</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2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14</xdr:row>
          <xdr:rowOff>114300</xdr:rowOff>
        </xdr:from>
        <xdr:to>
          <xdr:col>7</xdr:col>
          <xdr:colOff>47625</xdr:colOff>
          <xdr:row>14</xdr:row>
          <xdr:rowOff>333375</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2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15</xdr:row>
          <xdr:rowOff>38100</xdr:rowOff>
        </xdr:from>
        <xdr:to>
          <xdr:col>7</xdr:col>
          <xdr:colOff>47625</xdr:colOff>
          <xdr:row>15</xdr:row>
          <xdr:rowOff>257175</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2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16</xdr:row>
          <xdr:rowOff>114300</xdr:rowOff>
        </xdr:from>
        <xdr:to>
          <xdr:col>7</xdr:col>
          <xdr:colOff>47625</xdr:colOff>
          <xdr:row>16</xdr:row>
          <xdr:rowOff>333375</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2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17</xdr:row>
          <xdr:rowOff>38100</xdr:rowOff>
        </xdr:from>
        <xdr:to>
          <xdr:col>7</xdr:col>
          <xdr:colOff>47625</xdr:colOff>
          <xdr:row>18</xdr:row>
          <xdr:rowOff>0</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2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104775</xdr:rowOff>
        </xdr:from>
        <xdr:to>
          <xdr:col>7</xdr:col>
          <xdr:colOff>47625</xdr:colOff>
          <xdr:row>18</xdr:row>
          <xdr:rowOff>323850</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2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419100</xdr:rowOff>
        </xdr:from>
        <xdr:to>
          <xdr:col>7</xdr:col>
          <xdr:colOff>47625</xdr:colOff>
          <xdr:row>20</xdr:row>
          <xdr:rowOff>19050</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2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20</xdr:row>
          <xdr:rowOff>142875</xdr:rowOff>
        </xdr:from>
        <xdr:to>
          <xdr:col>7</xdr:col>
          <xdr:colOff>47625</xdr:colOff>
          <xdr:row>20</xdr:row>
          <xdr:rowOff>361950</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2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23</xdr:row>
          <xdr:rowOff>133350</xdr:rowOff>
        </xdr:from>
        <xdr:to>
          <xdr:col>7</xdr:col>
          <xdr:colOff>47625</xdr:colOff>
          <xdr:row>23</xdr:row>
          <xdr:rowOff>361950</xdr:rowOff>
        </xdr:to>
        <xdr:sp macro="" textlink="">
          <xdr:nvSpPr>
            <xdr:cNvPr id="5231" name="Check Box 111" hidden="1">
              <a:extLst>
                <a:ext uri="{63B3BB69-23CF-44E3-9099-C40C66FF867C}">
                  <a14:compatExt spid="_x0000_s5231"/>
                </a:ext>
                <a:ext uri="{FF2B5EF4-FFF2-40B4-BE49-F238E27FC236}">
                  <a16:creationId xmlns:a16="http://schemas.microsoft.com/office/drawing/2014/main" id="{00000000-0008-0000-02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24</xdr:row>
          <xdr:rowOff>0</xdr:rowOff>
        </xdr:from>
        <xdr:to>
          <xdr:col>7</xdr:col>
          <xdr:colOff>47625</xdr:colOff>
          <xdr:row>25</xdr:row>
          <xdr:rowOff>28575</xdr:rowOff>
        </xdr:to>
        <xdr:sp macro="" textlink="">
          <xdr:nvSpPr>
            <xdr:cNvPr id="5232" name="Check Box 112" hidden="1">
              <a:extLst>
                <a:ext uri="{63B3BB69-23CF-44E3-9099-C40C66FF867C}">
                  <a14:compatExt spid="_x0000_s5232"/>
                </a:ext>
                <a:ext uri="{FF2B5EF4-FFF2-40B4-BE49-F238E27FC236}">
                  <a16:creationId xmlns:a16="http://schemas.microsoft.com/office/drawing/2014/main" id="{00000000-0008-0000-0200-00007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25</xdr:row>
          <xdr:rowOff>95250</xdr:rowOff>
        </xdr:from>
        <xdr:to>
          <xdr:col>7</xdr:col>
          <xdr:colOff>47625</xdr:colOff>
          <xdr:row>26</xdr:row>
          <xdr:rowOff>0</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0200-00007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26</xdr:row>
          <xdr:rowOff>47625</xdr:rowOff>
        </xdr:from>
        <xdr:to>
          <xdr:col>7</xdr:col>
          <xdr:colOff>19050</xdr:colOff>
          <xdr:row>27</xdr:row>
          <xdr:rowOff>0</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02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xdr:row>
          <xdr:rowOff>171450</xdr:rowOff>
        </xdr:from>
        <xdr:to>
          <xdr:col>4</xdr:col>
          <xdr:colOff>57150</xdr:colOff>
          <xdr:row>4</xdr:row>
          <xdr:rowOff>390525</xdr:rowOff>
        </xdr:to>
        <xdr:sp macro="" textlink="">
          <xdr:nvSpPr>
            <xdr:cNvPr id="5238" name="Check Box 118" hidden="1">
              <a:extLst>
                <a:ext uri="{63B3BB69-23CF-44E3-9099-C40C66FF867C}">
                  <a14:compatExt spid="_x0000_s5238"/>
                </a:ext>
                <a:ext uri="{FF2B5EF4-FFF2-40B4-BE49-F238E27FC236}">
                  <a16:creationId xmlns:a16="http://schemas.microsoft.com/office/drawing/2014/main" id="{00000000-0008-0000-02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4</xdr:row>
          <xdr:rowOff>171450</xdr:rowOff>
        </xdr:from>
        <xdr:to>
          <xdr:col>5</xdr:col>
          <xdr:colOff>57150</xdr:colOff>
          <xdr:row>4</xdr:row>
          <xdr:rowOff>390525</xdr:rowOff>
        </xdr:to>
        <xdr:sp macro="" textlink="">
          <xdr:nvSpPr>
            <xdr:cNvPr id="5239" name="Check Box 119" hidden="1">
              <a:extLst>
                <a:ext uri="{63B3BB69-23CF-44E3-9099-C40C66FF867C}">
                  <a14:compatExt spid="_x0000_s5239"/>
                </a:ext>
                <a:ext uri="{FF2B5EF4-FFF2-40B4-BE49-F238E27FC236}">
                  <a16:creationId xmlns:a16="http://schemas.microsoft.com/office/drawing/2014/main" id="{00000000-0008-0000-0200-00007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xdr:row>
          <xdr:rowOff>171450</xdr:rowOff>
        </xdr:from>
        <xdr:to>
          <xdr:col>6</xdr:col>
          <xdr:colOff>38100</xdr:colOff>
          <xdr:row>4</xdr:row>
          <xdr:rowOff>390525</xdr:rowOff>
        </xdr:to>
        <xdr:sp macro="" textlink="">
          <xdr:nvSpPr>
            <xdr:cNvPr id="5240" name="Check Box 120" hidden="1">
              <a:extLst>
                <a:ext uri="{63B3BB69-23CF-44E3-9099-C40C66FF867C}">
                  <a14:compatExt spid="_x0000_s5240"/>
                </a:ext>
                <a:ext uri="{FF2B5EF4-FFF2-40B4-BE49-F238E27FC236}">
                  <a16:creationId xmlns:a16="http://schemas.microsoft.com/office/drawing/2014/main" id="{00000000-0008-0000-0200-00007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xdr:row>
          <xdr:rowOff>171450</xdr:rowOff>
        </xdr:from>
        <xdr:to>
          <xdr:col>8</xdr:col>
          <xdr:colOff>38100</xdr:colOff>
          <xdr:row>4</xdr:row>
          <xdr:rowOff>390525</xdr:rowOff>
        </xdr:to>
        <xdr:sp macro="" textlink="">
          <xdr:nvSpPr>
            <xdr:cNvPr id="5241" name="Check Box 121" hidden="1">
              <a:extLst>
                <a:ext uri="{63B3BB69-23CF-44E3-9099-C40C66FF867C}">
                  <a14:compatExt spid="_x0000_s5241"/>
                </a:ext>
                <a:ext uri="{FF2B5EF4-FFF2-40B4-BE49-F238E27FC236}">
                  <a16:creationId xmlns:a16="http://schemas.microsoft.com/office/drawing/2014/main" id="{00000000-0008-0000-0200-00007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xdr:row>
          <xdr:rowOff>171450</xdr:rowOff>
        </xdr:from>
        <xdr:to>
          <xdr:col>7</xdr:col>
          <xdr:colOff>38100</xdr:colOff>
          <xdr:row>4</xdr:row>
          <xdr:rowOff>390525</xdr:rowOff>
        </xdr:to>
        <xdr:sp macro="" textlink="">
          <xdr:nvSpPr>
            <xdr:cNvPr id="5242" name="Check Box 122" hidden="1">
              <a:extLst>
                <a:ext uri="{63B3BB69-23CF-44E3-9099-C40C66FF867C}">
                  <a14:compatExt spid="_x0000_s5242"/>
                </a:ext>
                <a:ext uri="{FF2B5EF4-FFF2-40B4-BE49-F238E27FC236}">
                  <a16:creationId xmlns:a16="http://schemas.microsoft.com/office/drawing/2014/main" id="{00000000-0008-0000-0200-00007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95251</xdr:colOff>
      <xdr:row>0</xdr:row>
      <xdr:rowOff>58615</xdr:rowOff>
    </xdr:from>
    <xdr:to>
      <xdr:col>1</xdr:col>
      <xdr:colOff>1208944</xdr:colOff>
      <xdr:row>0</xdr:row>
      <xdr:rowOff>317656</xdr:rowOff>
    </xdr:to>
    <xdr:pic>
      <xdr:nvPicPr>
        <xdr:cNvPr id="108" name="Picture 107">
          <a:extLst>
            <a:ext uri="{FF2B5EF4-FFF2-40B4-BE49-F238E27FC236}">
              <a16:creationId xmlns:a16="http://schemas.microsoft.com/office/drawing/2014/main" id="{00000000-0008-0000-02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8615"/>
          <a:ext cx="1362808" cy="2590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15</xdr:col>
      <xdr:colOff>145063</xdr:colOff>
      <xdr:row>5</xdr:row>
      <xdr:rowOff>151552</xdr:rowOff>
    </xdr:from>
    <xdr:to>
      <xdr:col>29</xdr:col>
      <xdr:colOff>404813</xdr:colOff>
      <xdr:row>65</xdr:row>
      <xdr:rowOff>71437</xdr:rowOff>
    </xdr:to>
    <xdr:pic>
      <xdr:nvPicPr>
        <xdr:cNvPr id="2" name="Picture 5">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rcRect/>
        <a:stretch>
          <a:fillRect/>
        </a:stretch>
      </xdr:blipFill>
      <xdr:spPr bwMode="auto">
        <a:xfrm>
          <a:off x="9503376" y="1056427"/>
          <a:ext cx="8927500" cy="108736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136338</xdr:colOff>
      <xdr:row>5</xdr:row>
      <xdr:rowOff>121870</xdr:rowOff>
    </xdr:from>
    <xdr:to>
      <xdr:col>44</xdr:col>
      <xdr:colOff>444500</xdr:colOff>
      <xdr:row>65</xdr:row>
      <xdr:rowOff>23811</xdr:rowOff>
    </xdr:to>
    <xdr:pic>
      <xdr:nvPicPr>
        <xdr:cNvPr id="3" name="Picture 6">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 uri="{28A0092B-C50C-407E-A947-70E740481C1C}">
              <a14:useLocalDpi xmlns:a14="http://schemas.microsoft.com/office/drawing/2010/main" val="0"/>
            </a:ext>
          </a:extLst>
        </a:blip>
        <a:srcRect/>
        <a:stretch>
          <a:fillRect/>
        </a:stretch>
      </xdr:blipFill>
      <xdr:spPr bwMode="auto">
        <a:xfrm>
          <a:off x="18781526" y="1026745"/>
          <a:ext cx="8975912" cy="1085569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226786</xdr:colOff>
      <xdr:row>9</xdr:row>
      <xdr:rowOff>90714</xdr:rowOff>
    </xdr:from>
    <xdr:to>
      <xdr:col>4</xdr:col>
      <xdr:colOff>471714</xdr:colOff>
      <xdr:row>14</xdr:row>
      <xdr:rowOff>99786</xdr:rowOff>
    </xdr:to>
    <xdr:sp macro="" textlink="">
      <xdr:nvSpPr>
        <xdr:cNvPr id="4" name="Oval 3">
          <a:extLst>
            <a:ext uri="{FF2B5EF4-FFF2-40B4-BE49-F238E27FC236}">
              <a16:creationId xmlns:a16="http://schemas.microsoft.com/office/drawing/2014/main" id="{00000000-0008-0000-1D00-000004000000}"/>
            </a:ext>
          </a:extLst>
        </xdr:cNvPr>
        <xdr:cNvSpPr/>
      </xdr:nvSpPr>
      <xdr:spPr>
        <a:xfrm>
          <a:off x="1522186" y="2538639"/>
          <a:ext cx="1464128" cy="790122"/>
        </a:xfrm>
        <a:prstGeom prst="ellipse">
          <a:avLst/>
        </a:prstGeom>
        <a:solidFill>
          <a:schemeClr val="accent1">
            <a:lumMod val="20000"/>
            <a:lumOff val="80000"/>
          </a:schemeClr>
        </a:solidFill>
        <a:ln>
          <a:solidFill>
            <a:srgbClr val="002060"/>
          </a:solidFill>
        </a:ln>
      </xdr:spPr>
      <xdr:style>
        <a:lnRef idx="2">
          <a:schemeClr val="accent1">
            <a:shade val="50000"/>
          </a:schemeClr>
        </a:lnRef>
        <a:fillRef idx="1002">
          <a:schemeClr val="dk2"/>
        </a:fillRef>
        <a:effectRef idx="0">
          <a:schemeClr val="accent1"/>
        </a:effectRef>
        <a:fontRef idx="minor">
          <a:schemeClr val="lt1"/>
        </a:fontRef>
      </xdr:style>
      <xdr:txBody>
        <a:bodyPr vertOverflow="clip" horzOverflow="clip" rtlCol="0" anchor="ctr"/>
        <a:lstStyle/>
        <a:p>
          <a:pPr algn="ctr"/>
          <a:r>
            <a:rPr lang="en-US" sz="1400" b="1">
              <a:solidFill>
                <a:sysClr val="windowText" lastClr="000000"/>
              </a:solidFill>
            </a:rPr>
            <a:t>Start</a:t>
          </a:r>
          <a:r>
            <a:rPr lang="en-US" sz="1100"/>
            <a:t> </a:t>
          </a:r>
        </a:p>
      </xdr:txBody>
    </xdr:sp>
    <xdr:clientData/>
  </xdr:twoCellAnchor>
  <xdr:twoCellAnchor>
    <xdr:from>
      <xdr:col>1</xdr:col>
      <xdr:colOff>63500</xdr:colOff>
      <xdr:row>16</xdr:row>
      <xdr:rowOff>99785</xdr:rowOff>
    </xdr:from>
    <xdr:to>
      <xdr:col>6</xdr:col>
      <xdr:colOff>47625</xdr:colOff>
      <xdr:row>30</xdr:row>
      <xdr:rowOff>46182</xdr:rowOff>
    </xdr:to>
    <xdr:sp macro="" textlink="">
      <xdr:nvSpPr>
        <xdr:cNvPr id="5" name="Diamond 4">
          <a:extLst>
            <a:ext uri="{FF2B5EF4-FFF2-40B4-BE49-F238E27FC236}">
              <a16:creationId xmlns:a16="http://schemas.microsoft.com/office/drawing/2014/main" id="{00000000-0008-0000-1D00-000005000000}"/>
            </a:ext>
          </a:extLst>
        </xdr:cNvPr>
        <xdr:cNvSpPr/>
      </xdr:nvSpPr>
      <xdr:spPr>
        <a:xfrm>
          <a:off x="749300" y="3652610"/>
          <a:ext cx="3032125" cy="2213347"/>
        </a:xfrm>
        <a:prstGeom prst="diamond">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rPr>
            <a:t>Are the PPAP Parts listed in the RegalRexnord Compliance portal (Assent)?*</a:t>
          </a:r>
        </a:p>
      </xdr:txBody>
    </xdr:sp>
    <xdr:clientData/>
  </xdr:twoCellAnchor>
  <xdr:twoCellAnchor>
    <xdr:from>
      <xdr:col>3</xdr:col>
      <xdr:colOff>349250</xdr:colOff>
      <xdr:row>14</xdr:row>
      <xdr:rowOff>99786</xdr:rowOff>
    </xdr:from>
    <xdr:to>
      <xdr:col>3</xdr:col>
      <xdr:colOff>357188</xdr:colOff>
      <xdr:row>16</xdr:row>
      <xdr:rowOff>99785</xdr:rowOff>
    </xdr:to>
    <xdr:cxnSp macro="">
      <xdr:nvCxnSpPr>
        <xdr:cNvPr id="6" name="Straight Arrow Connector 5">
          <a:extLst>
            <a:ext uri="{FF2B5EF4-FFF2-40B4-BE49-F238E27FC236}">
              <a16:creationId xmlns:a16="http://schemas.microsoft.com/office/drawing/2014/main" id="{00000000-0008-0000-1D00-000006000000}"/>
            </a:ext>
          </a:extLst>
        </xdr:cNvPr>
        <xdr:cNvCxnSpPr>
          <a:stCxn id="4" idx="4"/>
          <a:endCxn id="5" idx="0"/>
        </xdr:cNvCxnSpPr>
      </xdr:nvCxnSpPr>
      <xdr:spPr>
        <a:xfrm>
          <a:off x="2254250" y="3328761"/>
          <a:ext cx="7938" cy="32384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523875</xdr:colOff>
      <xdr:row>34</xdr:row>
      <xdr:rowOff>54225</xdr:rowOff>
    </xdr:from>
    <xdr:to>
      <xdr:col>6</xdr:col>
      <xdr:colOff>460374</xdr:colOff>
      <xdr:row>43</xdr:row>
      <xdr:rowOff>111124</xdr:rowOff>
    </xdr:to>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1D00-000007000000}"/>
            </a:ext>
          </a:extLst>
        </xdr:cNvPr>
        <xdr:cNvSpPr/>
      </xdr:nvSpPr>
      <xdr:spPr>
        <a:xfrm>
          <a:off x="523875" y="6521700"/>
          <a:ext cx="3670299" cy="1514224"/>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rPr>
            <a:t>Provide the past list including RegalRexnord part numbers,</a:t>
          </a:r>
          <a:r>
            <a:rPr lang="en-US" sz="1200" b="1" baseline="0">
              <a:solidFill>
                <a:sysClr val="windowText" lastClr="000000"/>
              </a:solidFill>
            </a:rPr>
            <a:t> supplier part number and general type of part to : </a:t>
          </a:r>
          <a:r>
            <a:rPr lang="en-US" sz="1200" b="1" u="sng" baseline="0">
              <a:solidFill>
                <a:srgbClr val="0000CC"/>
              </a:solidFill>
            </a:rPr>
            <a:t>Regal.Materials.Compliance@regalrexnord.com</a:t>
          </a:r>
          <a:endParaRPr lang="en-US" sz="1200" b="1" u="sng">
            <a:solidFill>
              <a:srgbClr val="0000CC"/>
            </a:solidFill>
          </a:endParaRPr>
        </a:p>
      </xdr:txBody>
    </xdr:sp>
    <xdr:clientData/>
  </xdr:twoCellAnchor>
  <xdr:twoCellAnchor>
    <xdr:from>
      <xdr:col>3</xdr:col>
      <xdr:colOff>357188</xdr:colOff>
      <xdr:row>30</xdr:row>
      <xdr:rowOff>46182</xdr:rowOff>
    </xdr:from>
    <xdr:to>
      <xdr:col>3</xdr:col>
      <xdr:colOff>365125</xdr:colOff>
      <xdr:row>34</xdr:row>
      <xdr:rowOff>54225</xdr:rowOff>
    </xdr:to>
    <xdr:cxnSp macro="">
      <xdr:nvCxnSpPr>
        <xdr:cNvPr id="8" name="Straight Arrow Connector 7">
          <a:extLst>
            <a:ext uri="{FF2B5EF4-FFF2-40B4-BE49-F238E27FC236}">
              <a16:creationId xmlns:a16="http://schemas.microsoft.com/office/drawing/2014/main" id="{00000000-0008-0000-1D00-000008000000}"/>
            </a:ext>
          </a:extLst>
        </xdr:cNvPr>
        <xdr:cNvCxnSpPr>
          <a:stCxn id="5" idx="2"/>
          <a:endCxn id="7" idx="0"/>
        </xdr:cNvCxnSpPr>
      </xdr:nvCxnSpPr>
      <xdr:spPr>
        <a:xfrm>
          <a:off x="2262188" y="5865957"/>
          <a:ext cx="7937" cy="6557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47625</xdr:colOff>
      <xdr:row>23</xdr:row>
      <xdr:rowOff>72984</xdr:rowOff>
    </xdr:from>
    <xdr:to>
      <xdr:col>6</xdr:col>
      <xdr:colOff>458106</xdr:colOff>
      <xdr:row>23</xdr:row>
      <xdr:rowOff>81643</xdr:rowOff>
    </xdr:to>
    <xdr:cxnSp macro="">
      <xdr:nvCxnSpPr>
        <xdr:cNvPr id="9" name="Straight Arrow Connector 8">
          <a:extLst>
            <a:ext uri="{FF2B5EF4-FFF2-40B4-BE49-F238E27FC236}">
              <a16:creationId xmlns:a16="http://schemas.microsoft.com/office/drawing/2014/main" id="{00000000-0008-0000-1D00-000009000000}"/>
            </a:ext>
          </a:extLst>
        </xdr:cNvPr>
        <xdr:cNvCxnSpPr>
          <a:stCxn id="5" idx="3"/>
          <a:endCxn id="10" idx="5"/>
        </xdr:cNvCxnSpPr>
      </xdr:nvCxnSpPr>
      <xdr:spPr>
        <a:xfrm>
          <a:off x="3781425" y="4759284"/>
          <a:ext cx="410481" cy="86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208642</xdr:colOff>
      <xdr:row>17</xdr:row>
      <xdr:rowOff>36285</xdr:rowOff>
    </xdr:from>
    <xdr:to>
      <xdr:col>11</xdr:col>
      <xdr:colOff>57727</xdr:colOff>
      <xdr:row>29</xdr:row>
      <xdr:rowOff>127000</xdr:rowOff>
    </xdr:to>
    <xdr:sp macro="" textlink="">
      <xdr:nvSpPr>
        <xdr:cNvPr id="10" name="Parallelogram 9">
          <a:extLst>
            <a:ext uri="{FF2B5EF4-FFF2-40B4-BE49-F238E27FC236}">
              <a16:creationId xmlns:a16="http://schemas.microsoft.com/office/drawing/2014/main" id="{00000000-0008-0000-1D00-00000A000000}"/>
            </a:ext>
          </a:extLst>
        </xdr:cNvPr>
        <xdr:cNvSpPr/>
      </xdr:nvSpPr>
      <xdr:spPr>
        <a:xfrm>
          <a:off x="3942442" y="3751035"/>
          <a:ext cx="2897085" cy="2033815"/>
        </a:xfrm>
        <a:prstGeom prst="parallelogram">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200" b="1">
              <a:solidFill>
                <a:sysClr val="windowText" lastClr="000000"/>
              </a:solidFill>
              <a:latin typeface="+mn-lt"/>
              <a:ea typeface="+mn-ea"/>
              <a:cs typeface="+mn-cs"/>
            </a:rPr>
            <a:t>Complete the REACH</a:t>
          </a:r>
          <a:r>
            <a:rPr lang="en-US" sz="1200" b="1" baseline="0">
              <a:solidFill>
                <a:sysClr val="windowText" lastClr="000000"/>
              </a:solidFill>
              <a:latin typeface="+mn-lt"/>
              <a:ea typeface="+mn-ea"/>
              <a:cs typeface="+mn-cs"/>
            </a:rPr>
            <a:t> and RoHS declarations (see documentation requirements below) as well as upload a product-level CMRT for conflict minerals to the RegalRexnord Compliance(</a:t>
          </a:r>
          <a:r>
            <a:rPr lang="en-US" sz="1100" b="1">
              <a:solidFill>
                <a:sysClr val="windowText" lastClr="000000"/>
              </a:solidFill>
              <a:effectLst/>
              <a:latin typeface="+mn-lt"/>
              <a:ea typeface="+mn-ea"/>
              <a:cs typeface="+mn-cs"/>
            </a:rPr>
            <a:t>(Assent)</a:t>
          </a:r>
          <a:r>
            <a:rPr lang="en-US" sz="1200" b="1" baseline="0">
              <a:solidFill>
                <a:sysClr val="windowText" lastClr="000000"/>
              </a:solidFill>
              <a:latin typeface="+mn-lt"/>
              <a:ea typeface="+mn-ea"/>
              <a:cs typeface="+mn-cs"/>
            </a:rPr>
            <a:t> portal</a:t>
          </a:r>
          <a:endParaRPr lang="en-US" sz="1200" b="1">
            <a:solidFill>
              <a:sysClr val="windowText" lastClr="000000"/>
            </a:solidFill>
            <a:latin typeface="+mn-lt"/>
            <a:ea typeface="+mn-ea"/>
            <a:cs typeface="+mn-cs"/>
          </a:endParaRPr>
        </a:p>
      </xdr:txBody>
    </xdr:sp>
    <xdr:clientData/>
  </xdr:twoCellAnchor>
  <xdr:twoCellAnchor>
    <xdr:from>
      <xdr:col>11</xdr:col>
      <xdr:colOff>376876</xdr:colOff>
      <xdr:row>18</xdr:row>
      <xdr:rowOff>35461</xdr:rowOff>
    </xdr:from>
    <xdr:to>
      <xdr:col>14</xdr:col>
      <xdr:colOff>522019</xdr:colOff>
      <xdr:row>28</xdr:row>
      <xdr:rowOff>128830</xdr:rowOff>
    </xdr:to>
    <xdr:sp macro="" textlink="">
      <xdr:nvSpPr>
        <xdr:cNvPr id="11" name="Rectangle 10">
          <a:extLst>
            <a:ext uri="{FF2B5EF4-FFF2-40B4-BE49-F238E27FC236}">
              <a16:creationId xmlns:a16="http://schemas.microsoft.com/office/drawing/2014/main" id="{00000000-0008-0000-1D00-00000B000000}"/>
            </a:ext>
          </a:extLst>
        </xdr:cNvPr>
        <xdr:cNvSpPr/>
      </xdr:nvSpPr>
      <xdr:spPr>
        <a:xfrm>
          <a:off x="7158676" y="3912136"/>
          <a:ext cx="1973943" cy="1712619"/>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200" b="1">
              <a:solidFill>
                <a:sysClr val="windowText" lastClr="000000"/>
              </a:solidFill>
              <a:latin typeface="+mn-lt"/>
              <a:ea typeface="+mn-ea"/>
              <a:cs typeface="+mn-cs"/>
            </a:rPr>
            <a:t>Generate PDF files of REACH, RoHS</a:t>
          </a:r>
          <a:r>
            <a:rPr lang="en-US" sz="1200" b="1" baseline="0">
              <a:solidFill>
                <a:sysClr val="windowText" lastClr="000000"/>
              </a:solidFill>
              <a:latin typeface="+mn-lt"/>
              <a:ea typeface="+mn-ea"/>
              <a:cs typeface="+mn-cs"/>
            </a:rPr>
            <a:t> and Conflict Minerals declarations for each part and provide in the PPAP package.</a:t>
          </a:r>
          <a:endParaRPr lang="en-US" sz="1200" b="1">
            <a:solidFill>
              <a:sysClr val="windowText" lastClr="000000"/>
            </a:solidFill>
            <a:latin typeface="+mn-lt"/>
            <a:ea typeface="+mn-ea"/>
            <a:cs typeface="+mn-cs"/>
          </a:endParaRPr>
        </a:p>
      </xdr:txBody>
    </xdr:sp>
    <xdr:clientData/>
  </xdr:twoCellAnchor>
  <xdr:twoCellAnchor>
    <xdr:from>
      <xdr:col>11</xdr:col>
      <xdr:colOff>386608</xdr:colOff>
      <xdr:row>30</xdr:row>
      <xdr:rowOff>60036</xdr:rowOff>
    </xdr:from>
    <xdr:to>
      <xdr:col>14</xdr:col>
      <xdr:colOff>531751</xdr:colOff>
      <xdr:row>39</xdr:row>
      <xdr:rowOff>141679</xdr:rowOff>
    </xdr:to>
    <xdr:sp macro="" textlink="">
      <xdr:nvSpPr>
        <xdr:cNvPr id="12" name="Rectangle 11">
          <a:extLst>
            <a:ext uri="{FF2B5EF4-FFF2-40B4-BE49-F238E27FC236}">
              <a16:creationId xmlns:a16="http://schemas.microsoft.com/office/drawing/2014/main" id="{00000000-0008-0000-1D00-00000C000000}"/>
            </a:ext>
          </a:extLst>
        </xdr:cNvPr>
        <xdr:cNvSpPr/>
      </xdr:nvSpPr>
      <xdr:spPr>
        <a:xfrm>
          <a:off x="7168408" y="5879811"/>
          <a:ext cx="1973943" cy="1538968"/>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200" b="1">
              <a:solidFill>
                <a:sysClr val="windowText" lastClr="000000"/>
              </a:solidFill>
              <a:latin typeface="+mn-lt"/>
              <a:ea typeface="+mn-ea"/>
              <a:cs typeface="+mn-cs"/>
            </a:rPr>
            <a:t>Check</a:t>
          </a:r>
          <a:r>
            <a:rPr lang="en-US" sz="1200" b="1" baseline="0">
              <a:solidFill>
                <a:sysClr val="windowText" lastClr="000000"/>
              </a:solidFill>
              <a:latin typeface="+mn-lt"/>
              <a:ea typeface="+mn-ea"/>
              <a:cs typeface="+mn-cs"/>
            </a:rPr>
            <a:t> Material Compliance questioner's listed on PSW under Material Compliance reporting section</a:t>
          </a:r>
          <a:endParaRPr lang="en-US" sz="1200" b="1">
            <a:solidFill>
              <a:sysClr val="windowText" lastClr="000000"/>
            </a:solidFill>
            <a:latin typeface="+mn-lt"/>
            <a:ea typeface="+mn-ea"/>
            <a:cs typeface="+mn-cs"/>
          </a:endParaRPr>
        </a:p>
      </xdr:txBody>
    </xdr:sp>
    <xdr:clientData/>
  </xdr:twoCellAnchor>
  <xdr:twoCellAnchor>
    <xdr:from>
      <xdr:col>11</xdr:col>
      <xdr:colOff>451924</xdr:colOff>
      <xdr:row>42</xdr:row>
      <xdr:rowOff>18967</xdr:rowOff>
    </xdr:from>
    <xdr:to>
      <xdr:col>14</xdr:col>
      <xdr:colOff>470067</xdr:colOff>
      <xdr:row>49</xdr:row>
      <xdr:rowOff>46181</xdr:rowOff>
    </xdr:to>
    <xdr:sp macro="" textlink="">
      <xdr:nvSpPr>
        <xdr:cNvPr id="13" name="Oval 12">
          <a:extLst>
            <a:ext uri="{FF2B5EF4-FFF2-40B4-BE49-F238E27FC236}">
              <a16:creationId xmlns:a16="http://schemas.microsoft.com/office/drawing/2014/main" id="{00000000-0008-0000-1D00-00000D000000}"/>
            </a:ext>
          </a:extLst>
        </xdr:cNvPr>
        <xdr:cNvSpPr/>
      </xdr:nvSpPr>
      <xdr:spPr>
        <a:xfrm>
          <a:off x="7233724" y="7781842"/>
          <a:ext cx="1846943" cy="1160689"/>
        </a:xfrm>
        <a:prstGeom prst="ellipse">
          <a:avLst/>
        </a:prstGeom>
        <a:solidFill>
          <a:schemeClr val="accent1">
            <a:lumMod val="20000"/>
            <a:lumOff val="80000"/>
          </a:schemeClr>
        </a:solidFill>
        <a:ln>
          <a:solidFill>
            <a:srgbClr val="002060"/>
          </a:solidFill>
        </a:ln>
      </xdr:spPr>
      <xdr:style>
        <a:lnRef idx="2">
          <a:schemeClr val="accent1">
            <a:shade val="50000"/>
          </a:schemeClr>
        </a:lnRef>
        <a:fillRef idx="1002">
          <a:schemeClr val="dk2"/>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400" b="1">
              <a:solidFill>
                <a:sysClr val="windowText" lastClr="000000"/>
              </a:solidFill>
              <a:latin typeface="+mn-lt"/>
              <a:ea typeface="+mn-ea"/>
              <a:cs typeface="+mn-cs"/>
            </a:rPr>
            <a:t>End</a:t>
          </a:r>
        </a:p>
      </xdr:txBody>
    </xdr:sp>
    <xdr:clientData/>
  </xdr:twoCellAnchor>
  <xdr:twoCellAnchor>
    <xdr:from>
      <xdr:col>10</xdr:col>
      <xdr:colOff>411513</xdr:colOff>
      <xdr:row>23</xdr:row>
      <xdr:rowOff>81643</xdr:rowOff>
    </xdr:from>
    <xdr:to>
      <xdr:col>11</xdr:col>
      <xdr:colOff>376876</xdr:colOff>
      <xdr:row>23</xdr:row>
      <xdr:rowOff>82146</xdr:rowOff>
    </xdr:to>
    <xdr:cxnSp macro="">
      <xdr:nvCxnSpPr>
        <xdr:cNvPr id="14" name="Straight Arrow Connector 13">
          <a:extLst>
            <a:ext uri="{FF2B5EF4-FFF2-40B4-BE49-F238E27FC236}">
              <a16:creationId xmlns:a16="http://schemas.microsoft.com/office/drawing/2014/main" id="{00000000-0008-0000-1D00-00000E000000}"/>
            </a:ext>
          </a:extLst>
        </xdr:cNvPr>
        <xdr:cNvCxnSpPr>
          <a:stCxn id="10" idx="2"/>
          <a:endCxn id="11" idx="1"/>
        </xdr:cNvCxnSpPr>
      </xdr:nvCxnSpPr>
      <xdr:spPr>
        <a:xfrm>
          <a:off x="6583713" y="4767943"/>
          <a:ext cx="574963" cy="50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143493</xdr:colOff>
      <xdr:row>28</xdr:row>
      <xdr:rowOff>128830</xdr:rowOff>
    </xdr:from>
    <xdr:to>
      <xdr:col>13</xdr:col>
      <xdr:colOff>153225</xdr:colOff>
      <xdr:row>30</xdr:row>
      <xdr:rowOff>60036</xdr:rowOff>
    </xdr:to>
    <xdr:cxnSp macro="">
      <xdr:nvCxnSpPr>
        <xdr:cNvPr id="15" name="Straight Arrow Connector 14">
          <a:extLst>
            <a:ext uri="{FF2B5EF4-FFF2-40B4-BE49-F238E27FC236}">
              <a16:creationId xmlns:a16="http://schemas.microsoft.com/office/drawing/2014/main" id="{00000000-0008-0000-1D00-00000F000000}"/>
            </a:ext>
          </a:extLst>
        </xdr:cNvPr>
        <xdr:cNvCxnSpPr>
          <a:stCxn id="11" idx="2"/>
          <a:endCxn id="12" idx="0"/>
        </xdr:cNvCxnSpPr>
      </xdr:nvCxnSpPr>
      <xdr:spPr>
        <a:xfrm>
          <a:off x="8144493" y="5624755"/>
          <a:ext cx="9732" cy="25505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153225</xdr:colOff>
      <xdr:row>39</xdr:row>
      <xdr:rowOff>141679</xdr:rowOff>
    </xdr:from>
    <xdr:to>
      <xdr:col>13</xdr:col>
      <xdr:colOff>155041</xdr:colOff>
      <xdr:row>42</xdr:row>
      <xdr:rowOff>18967</xdr:rowOff>
    </xdr:to>
    <xdr:cxnSp macro="">
      <xdr:nvCxnSpPr>
        <xdr:cNvPr id="16" name="Straight Arrow Connector 15">
          <a:extLst>
            <a:ext uri="{FF2B5EF4-FFF2-40B4-BE49-F238E27FC236}">
              <a16:creationId xmlns:a16="http://schemas.microsoft.com/office/drawing/2014/main" id="{00000000-0008-0000-1D00-000010000000}"/>
            </a:ext>
          </a:extLst>
        </xdr:cNvPr>
        <xdr:cNvCxnSpPr>
          <a:stCxn id="12" idx="2"/>
          <a:endCxn id="13" idx="0"/>
        </xdr:cNvCxnSpPr>
      </xdr:nvCxnSpPr>
      <xdr:spPr>
        <a:xfrm>
          <a:off x="8154225" y="7418779"/>
          <a:ext cx="1816" cy="36306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412750</xdr:colOff>
      <xdr:row>45</xdr:row>
      <xdr:rowOff>27419</xdr:rowOff>
    </xdr:from>
    <xdr:to>
      <xdr:col>8</xdr:col>
      <xdr:colOff>305955</xdr:colOff>
      <xdr:row>54</xdr:row>
      <xdr:rowOff>38965</xdr:rowOff>
    </xdr:to>
    <xdr:sp macro="" textlink="">
      <xdr:nvSpPr>
        <xdr:cNvPr id="17" name="TextBox 16">
          <a:extLst>
            <a:ext uri="{FF2B5EF4-FFF2-40B4-BE49-F238E27FC236}">
              <a16:creationId xmlns:a16="http://schemas.microsoft.com/office/drawing/2014/main" id="{00000000-0008-0000-1D00-000011000000}"/>
            </a:ext>
          </a:extLst>
        </xdr:cNvPr>
        <xdr:cNvSpPr txBox="1"/>
      </xdr:nvSpPr>
      <xdr:spPr>
        <a:xfrm>
          <a:off x="412750" y="8276069"/>
          <a:ext cx="4846205" cy="15641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*For</a:t>
          </a:r>
          <a:r>
            <a:rPr lang="en-US" sz="1200" baseline="0"/>
            <a:t> new RegalRexnord suppliers, contact RegalRexnord's Material Compliance Department </a:t>
          </a:r>
          <a:r>
            <a:rPr lang="en-US" sz="1200" b="1" u="sng" baseline="0">
              <a:solidFill>
                <a:srgbClr val="0070C0"/>
              </a:solidFill>
              <a:effectLst/>
              <a:latin typeface="+mn-lt"/>
              <a:ea typeface="+mn-ea"/>
              <a:cs typeface="+mn-cs"/>
            </a:rPr>
            <a:t>Regal.Materials .Compliance@regalrexnord.com</a:t>
          </a:r>
          <a:r>
            <a:rPr lang="en-US" sz="1200" b="0" u="none" baseline="0">
              <a:solidFill>
                <a:schemeClr val="dk1"/>
              </a:solidFill>
              <a:effectLst/>
              <a:latin typeface="+mn-lt"/>
              <a:ea typeface="+mn-ea"/>
              <a:cs typeface="+mn-cs"/>
            </a:rPr>
            <a:t>  for instructions on accessing the RegalRexnord Compliance portal. All other questions regarding this process can also directed to email given. Lastest CMRT from is available at </a:t>
          </a:r>
          <a:r>
            <a:rPr lang="en-US" sz="1200" b="0" i="0" u="sng">
              <a:solidFill>
                <a:schemeClr val="dk1"/>
              </a:solidFill>
              <a:effectLst/>
              <a:latin typeface="+mn-lt"/>
              <a:ea typeface="+mn-ea"/>
              <a:cs typeface="+mn-cs"/>
              <a:hlinkClick xmlns:r="http://schemas.openxmlformats.org/officeDocument/2006/relationships" r:id=""/>
            </a:rPr>
            <a:t>http://www.conflictfreesourcing.org/conflict-minerals-reporting-template/</a:t>
          </a:r>
          <a:r>
            <a:rPr lang="en-US" sz="1200" b="0" i="0" u="sng">
              <a:solidFill>
                <a:schemeClr val="dk1"/>
              </a:solidFill>
              <a:effectLst/>
              <a:latin typeface="+mn-lt"/>
              <a:ea typeface="+mn-ea"/>
              <a:cs typeface="+mn-cs"/>
            </a:rPr>
            <a:t>.</a:t>
          </a:r>
        </a:p>
      </xdr:txBody>
    </xdr:sp>
    <xdr:clientData/>
  </xdr:twoCellAnchor>
  <xdr:twoCellAnchor>
    <xdr:from>
      <xdr:col>5</xdr:col>
      <xdr:colOff>476250</xdr:colOff>
      <xdr:row>19</xdr:row>
      <xdr:rowOff>63499</xdr:rowOff>
    </xdr:from>
    <xdr:to>
      <xdr:col>6</xdr:col>
      <xdr:colOff>476250</xdr:colOff>
      <xdr:row>21</xdr:row>
      <xdr:rowOff>79374</xdr:rowOff>
    </xdr:to>
    <xdr:sp macro="" textlink="">
      <xdr:nvSpPr>
        <xdr:cNvPr id="18" name="TextBox 17">
          <a:extLst>
            <a:ext uri="{FF2B5EF4-FFF2-40B4-BE49-F238E27FC236}">
              <a16:creationId xmlns:a16="http://schemas.microsoft.com/office/drawing/2014/main" id="{00000000-0008-0000-1D00-000012000000}"/>
            </a:ext>
          </a:extLst>
        </xdr:cNvPr>
        <xdr:cNvSpPr txBox="1"/>
      </xdr:nvSpPr>
      <xdr:spPr>
        <a:xfrm>
          <a:off x="3600450" y="4102099"/>
          <a:ext cx="609600" cy="33972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t>Yes</a:t>
          </a:r>
          <a:endParaRPr lang="en-US" sz="1200" b="1"/>
        </a:p>
      </xdr:txBody>
    </xdr:sp>
    <xdr:clientData/>
  </xdr:twoCellAnchor>
  <xdr:twoCellAnchor>
    <xdr:from>
      <xdr:col>3</xdr:col>
      <xdr:colOff>460375</xdr:colOff>
      <xdr:row>31</xdr:row>
      <xdr:rowOff>79375</xdr:rowOff>
    </xdr:from>
    <xdr:to>
      <xdr:col>4</xdr:col>
      <xdr:colOff>460375</xdr:colOff>
      <xdr:row>33</xdr:row>
      <xdr:rowOff>95250</xdr:rowOff>
    </xdr:to>
    <xdr:sp macro="" textlink="">
      <xdr:nvSpPr>
        <xdr:cNvPr id="19" name="TextBox 18">
          <a:extLst>
            <a:ext uri="{FF2B5EF4-FFF2-40B4-BE49-F238E27FC236}">
              <a16:creationId xmlns:a16="http://schemas.microsoft.com/office/drawing/2014/main" id="{00000000-0008-0000-1D00-000013000000}"/>
            </a:ext>
          </a:extLst>
        </xdr:cNvPr>
        <xdr:cNvSpPr txBox="1"/>
      </xdr:nvSpPr>
      <xdr:spPr>
        <a:xfrm>
          <a:off x="2365375" y="6061075"/>
          <a:ext cx="609600" cy="33972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t>No</a:t>
          </a:r>
          <a:endParaRPr lang="en-US" sz="1200" b="1"/>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228600</xdr:colOff>
          <xdr:row>3</xdr:row>
          <xdr:rowOff>38100</xdr:rowOff>
        </xdr:from>
        <xdr:to>
          <xdr:col>10</xdr:col>
          <xdr:colOff>428625</xdr:colOff>
          <xdr:row>3</xdr:row>
          <xdr:rowOff>209550</xdr:rowOff>
        </xdr:to>
        <xdr:sp macro="" textlink="">
          <xdr:nvSpPr>
            <xdr:cNvPr id="58369" name="CheckBox1" hidden="1">
              <a:extLst>
                <a:ext uri="{63B3BB69-23CF-44E3-9099-C40C66FF867C}">
                  <a14:compatExt spid="_x0000_s58369"/>
                </a:ext>
                <a:ext uri="{FF2B5EF4-FFF2-40B4-BE49-F238E27FC236}">
                  <a16:creationId xmlns:a16="http://schemas.microsoft.com/office/drawing/2014/main" id="{00000000-0008-0000-1E00-000001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5</xdr:row>
          <xdr:rowOff>0</xdr:rowOff>
        </xdr:from>
        <xdr:to>
          <xdr:col>10</xdr:col>
          <xdr:colOff>428625</xdr:colOff>
          <xdr:row>5</xdr:row>
          <xdr:rowOff>171450</xdr:rowOff>
        </xdr:to>
        <xdr:sp macro="" textlink="">
          <xdr:nvSpPr>
            <xdr:cNvPr id="58370" name="CheckBox2" hidden="1">
              <a:extLst>
                <a:ext uri="{63B3BB69-23CF-44E3-9099-C40C66FF867C}">
                  <a14:compatExt spid="_x0000_s58370"/>
                </a:ext>
                <a:ext uri="{FF2B5EF4-FFF2-40B4-BE49-F238E27FC236}">
                  <a16:creationId xmlns:a16="http://schemas.microsoft.com/office/drawing/2014/main" id="{00000000-0008-0000-1E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8</xdr:row>
          <xdr:rowOff>19050</xdr:rowOff>
        </xdr:from>
        <xdr:to>
          <xdr:col>10</xdr:col>
          <xdr:colOff>428625</xdr:colOff>
          <xdr:row>9</xdr:row>
          <xdr:rowOff>9525</xdr:rowOff>
        </xdr:to>
        <xdr:sp macro="" textlink="">
          <xdr:nvSpPr>
            <xdr:cNvPr id="58371" name="CheckBox3" hidden="1">
              <a:extLst>
                <a:ext uri="{63B3BB69-23CF-44E3-9099-C40C66FF867C}">
                  <a14:compatExt spid="_x0000_s58371"/>
                </a:ext>
                <a:ext uri="{FF2B5EF4-FFF2-40B4-BE49-F238E27FC236}">
                  <a16:creationId xmlns:a16="http://schemas.microsoft.com/office/drawing/2014/main" id="{00000000-0008-0000-1E00-000003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9</xdr:row>
          <xdr:rowOff>0</xdr:rowOff>
        </xdr:from>
        <xdr:to>
          <xdr:col>7</xdr:col>
          <xdr:colOff>733425</xdr:colOff>
          <xdr:row>10</xdr:row>
          <xdr:rowOff>0</xdr:rowOff>
        </xdr:to>
        <xdr:sp macro="" textlink="">
          <xdr:nvSpPr>
            <xdr:cNvPr id="58372" name="OptionButton1" hidden="1">
              <a:extLst>
                <a:ext uri="{63B3BB69-23CF-44E3-9099-C40C66FF867C}">
                  <a14:compatExt spid="_x0000_s58372"/>
                </a:ext>
                <a:ext uri="{FF2B5EF4-FFF2-40B4-BE49-F238E27FC236}">
                  <a16:creationId xmlns:a16="http://schemas.microsoft.com/office/drawing/2014/main" id="{00000000-0008-0000-1E00-000004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9</xdr:row>
          <xdr:rowOff>0</xdr:rowOff>
        </xdr:from>
        <xdr:to>
          <xdr:col>8</xdr:col>
          <xdr:colOff>781050</xdr:colOff>
          <xdr:row>10</xdr:row>
          <xdr:rowOff>0</xdr:rowOff>
        </xdr:to>
        <xdr:sp macro="" textlink="">
          <xdr:nvSpPr>
            <xdr:cNvPr id="58373" name="OptionButton2" hidden="1">
              <a:extLst>
                <a:ext uri="{63B3BB69-23CF-44E3-9099-C40C66FF867C}">
                  <a14:compatExt spid="_x0000_s58373"/>
                </a:ext>
                <a:ext uri="{FF2B5EF4-FFF2-40B4-BE49-F238E27FC236}">
                  <a16:creationId xmlns:a16="http://schemas.microsoft.com/office/drawing/2014/main" id="{00000000-0008-0000-1E00-000005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xdr:col>
      <xdr:colOff>142875</xdr:colOff>
      <xdr:row>1</xdr:row>
      <xdr:rowOff>133350</xdr:rowOff>
    </xdr:from>
    <xdr:to>
      <xdr:col>3</xdr:col>
      <xdr:colOff>656131</xdr:colOff>
      <xdr:row>1</xdr:row>
      <xdr:rowOff>409575</xdr:rowOff>
    </xdr:to>
    <xdr:pic>
      <xdr:nvPicPr>
        <xdr:cNvPr id="8" name="Picture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304800"/>
          <a:ext cx="1570531" cy="2762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209550</xdr:colOff>
      <xdr:row>1</xdr:row>
      <xdr:rowOff>171450</xdr:rowOff>
    </xdr:from>
    <xdr:to>
      <xdr:col>3</xdr:col>
      <xdr:colOff>428625</xdr:colOff>
      <xdr:row>3</xdr:row>
      <xdr:rowOff>95249</xdr:rowOff>
    </xdr:to>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50" y="361950"/>
          <a:ext cx="1438275" cy="4476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8</xdr:col>
      <xdr:colOff>276225</xdr:colOff>
      <xdr:row>11</xdr:row>
      <xdr:rowOff>352425</xdr:rowOff>
    </xdr:from>
    <xdr:to>
      <xdr:col>8</xdr:col>
      <xdr:colOff>276225</xdr:colOff>
      <xdr:row>11</xdr:row>
      <xdr:rowOff>352425</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a:off x="4343400" y="3448050"/>
          <a:ext cx="0" cy="0"/>
        </a:xfrm>
        <a:prstGeom prst="line">
          <a:avLst/>
        </a:prstGeom>
        <a:noFill/>
        <a:ln w="9525">
          <a:solidFill>
            <a:srgbClr val="000000"/>
          </a:solidFill>
          <a:round/>
          <a:headEnd/>
          <a:tailEnd/>
        </a:ln>
      </xdr:spPr>
    </xdr:sp>
    <xdr:clientData/>
  </xdr:twoCellAnchor>
  <xdr:twoCellAnchor>
    <xdr:from>
      <xdr:col>8</xdr:col>
      <xdr:colOff>276225</xdr:colOff>
      <xdr:row>10</xdr:row>
      <xdr:rowOff>352425</xdr:rowOff>
    </xdr:from>
    <xdr:to>
      <xdr:col>8</xdr:col>
      <xdr:colOff>276225</xdr:colOff>
      <xdr:row>10</xdr:row>
      <xdr:rowOff>352425</xdr:rowOff>
    </xdr:to>
    <xdr:sp macro="" textlink="">
      <xdr:nvSpPr>
        <xdr:cNvPr id="3" name="Line 2">
          <a:extLst>
            <a:ext uri="{FF2B5EF4-FFF2-40B4-BE49-F238E27FC236}">
              <a16:creationId xmlns:a16="http://schemas.microsoft.com/office/drawing/2014/main" id="{00000000-0008-0000-2000-000003000000}"/>
            </a:ext>
          </a:extLst>
        </xdr:cNvPr>
        <xdr:cNvSpPr>
          <a:spLocks noChangeShapeType="1"/>
        </xdr:cNvSpPr>
      </xdr:nvSpPr>
      <xdr:spPr bwMode="auto">
        <a:xfrm>
          <a:off x="4343400" y="3200400"/>
          <a:ext cx="0" cy="0"/>
        </a:xfrm>
        <a:prstGeom prst="line">
          <a:avLst/>
        </a:prstGeom>
        <a:noFill/>
        <a:ln w="9525">
          <a:solidFill>
            <a:srgbClr val="000000"/>
          </a:solidFill>
          <a:round/>
          <a:headEnd/>
          <a:tailEnd/>
        </a:ln>
      </xdr:spPr>
    </xdr:sp>
    <xdr:clientData/>
  </xdr:twoCellAnchor>
  <xdr:twoCellAnchor editAs="oneCell">
    <xdr:from>
      <xdr:col>1</xdr:col>
      <xdr:colOff>219075</xdr:colOff>
      <xdr:row>1</xdr:row>
      <xdr:rowOff>219075</xdr:rowOff>
    </xdr:from>
    <xdr:to>
      <xdr:col>4</xdr:col>
      <xdr:colOff>231043</xdr:colOff>
      <xdr:row>1</xdr:row>
      <xdr:rowOff>514350</xdr:rowOff>
    </xdr:to>
    <xdr:pic>
      <xdr:nvPicPr>
        <xdr:cNvPr id="5" name="Picture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466725"/>
          <a:ext cx="1678843" cy="2952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66675</xdr:colOff>
      <xdr:row>0</xdr:row>
      <xdr:rowOff>83127</xdr:rowOff>
    </xdr:from>
    <xdr:to>
      <xdr:col>0</xdr:col>
      <xdr:colOff>2526592</xdr:colOff>
      <xdr:row>1</xdr:row>
      <xdr:rowOff>109105</xdr:rowOff>
    </xdr:to>
    <xdr:pic>
      <xdr:nvPicPr>
        <xdr:cNvPr id="4" name="Picture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83127"/>
          <a:ext cx="2459917" cy="4450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6</xdr:row>
          <xdr:rowOff>9525</xdr:rowOff>
        </xdr:from>
        <xdr:to>
          <xdr:col>6</xdr:col>
          <xdr:colOff>409575</xdr:colOff>
          <xdr:row>7</xdr:row>
          <xdr:rowOff>28575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9525</xdr:rowOff>
        </xdr:from>
        <xdr:to>
          <xdr:col>8</xdr:col>
          <xdr:colOff>219075</xdr:colOff>
          <xdr:row>7</xdr:row>
          <xdr:rowOff>28575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3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21</xdr:row>
          <xdr:rowOff>28575</xdr:rowOff>
        </xdr:from>
        <xdr:to>
          <xdr:col>13</xdr:col>
          <xdr:colOff>9525</xdr:colOff>
          <xdr:row>21</xdr:row>
          <xdr:rowOff>247650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3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21</xdr:row>
          <xdr:rowOff>28575</xdr:rowOff>
        </xdr:from>
        <xdr:to>
          <xdr:col>15</xdr:col>
          <xdr:colOff>38100</xdr:colOff>
          <xdr:row>21</xdr:row>
          <xdr:rowOff>247650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123825</xdr:rowOff>
        </xdr:from>
        <xdr:to>
          <xdr:col>4</xdr:col>
          <xdr:colOff>295275</xdr:colOff>
          <xdr:row>29</xdr:row>
          <xdr:rowOff>28575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Initial Submission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142875</xdr:rowOff>
        </xdr:from>
        <xdr:to>
          <xdr:col>9</xdr:col>
          <xdr:colOff>361950</xdr:colOff>
          <xdr:row>31</xdr:row>
          <xdr:rowOff>38100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3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Tooling: Transfer, Replacement, Refurbishment, or additional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133350</xdr:rowOff>
        </xdr:from>
        <xdr:to>
          <xdr:col>6</xdr:col>
          <xdr:colOff>361950</xdr:colOff>
          <xdr:row>33</xdr:row>
          <xdr:rowOff>38100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3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Tooling Inactive &gt; than 1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133350</xdr:rowOff>
        </xdr:from>
        <xdr:to>
          <xdr:col>18</xdr:col>
          <xdr:colOff>47625</xdr:colOff>
          <xdr:row>29</xdr:row>
          <xdr:rowOff>38100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3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Change to Optional Construction or Material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133350</xdr:rowOff>
        </xdr:from>
        <xdr:to>
          <xdr:col>6</xdr:col>
          <xdr:colOff>9525</xdr:colOff>
          <xdr:row>30</xdr:row>
          <xdr:rowOff>38100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3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Engineering Change(s)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133350</xdr:rowOff>
        </xdr:from>
        <xdr:to>
          <xdr:col>6</xdr:col>
          <xdr:colOff>76200</xdr:colOff>
          <xdr:row>32</xdr:row>
          <xdr:rowOff>28575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3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Correction of Discrepancy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133350</xdr:rowOff>
        </xdr:from>
        <xdr:to>
          <xdr:col>17</xdr:col>
          <xdr:colOff>361950</xdr:colOff>
          <xdr:row>30</xdr:row>
          <xdr:rowOff>38100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3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Supplier or Material Source Change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142875</xdr:rowOff>
        </xdr:from>
        <xdr:to>
          <xdr:col>17</xdr:col>
          <xdr:colOff>400050</xdr:colOff>
          <xdr:row>31</xdr:row>
          <xdr:rowOff>38100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Change in Part Processing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31</xdr:row>
          <xdr:rowOff>142875</xdr:rowOff>
        </xdr:from>
        <xdr:to>
          <xdr:col>18</xdr:col>
          <xdr:colOff>190500</xdr:colOff>
          <xdr:row>33</xdr:row>
          <xdr:rowOff>47625</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3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 -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30</xdr:row>
          <xdr:rowOff>142875</xdr:rowOff>
        </xdr:from>
        <xdr:to>
          <xdr:col>17</xdr:col>
          <xdr:colOff>76200</xdr:colOff>
          <xdr:row>32</xdr:row>
          <xdr:rowOff>38100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3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Parts Produced at Additional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17</xdr:col>
          <xdr:colOff>266700</xdr:colOff>
          <xdr:row>36</xdr:row>
          <xdr:rowOff>57150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3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Level 1 - Warrant only (and for designated appearance items, an Appearance Approval Report)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0</xdr:rowOff>
        </xdr:from>
        <xdr:to>
          <xdr:col>9</xdr:col>
          <xdr:colOff>666750</xdr:colOff>
          <xdr:row>39</xdr:row>
          <xdr:rowOff>57150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3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Level 4 - Warrant and other requirements as defined by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13</xdr:col>
          <xdr:colOff>38100</xdr:colOff>
          <xdr:row>37</xdr:row>
          <xdr:rowOff>66675</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3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Level 2 - Warrant with product samples and limited supporting data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152400</xdr:rowOff>
        </xdr:from>
        <xdr:to>
          <xdr:col>13</xdr:col>
          <xdr:colOff>47625</xdr:colOff>
          <xdr:row>38</xdr:row>
          <xdr:rowOff>57150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3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Level 3 - Warrant with product samples and complete supporting data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152400</xdr:rowOff>
        </xdr:from>
        <xdr:to>
          <xdr:col>15</xdr:col>
          <xdr:colOff>257175</xdr:colOff>
          <xdr:row>40</xdr:row>
          <xdr:rowOff>47625</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3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Level 5 - Warrant with product samples and complete supporting data reviewed at organization's manufacturing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42</xdr:row>
          <xdr:rowOff>0</xdr:rowOff>
        </xdr:from>
        <xdr:to>
          <xdr:col>7</xdr:col>
          <xdr:colOff>66675</xdr:colOff>
          <xdr:row>42</xdr:row>
          <xdr:rowOff>219075</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300-000014180000}"/>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dimensional measurements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41</xdr:row>
          <xdr:rowOff>152400</xdr:rowOff>
        </xdr:from>
        <xdr:to>
          <xdr:col>10</xdr:col>
          <xdr:colOff>304800</xdr:colOff>
          <xdr:row>42</xdr:row>
          <xdr:rowOff>219075</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3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material and functional tests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41</xdr:row>
          <xdr:rowOff>142875</xdr:rowOff>
        </xdr:from>
        <xdr:to>
          <xdr:col>14</xdr:col>
          <xdr:colOff>123825</xdr:colOff>
          <xdr:row>42</xdr:row>
          <xdr:rowOff>209550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3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appearance criteria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342900</xdr:colOff>
          <xdr:row>41</xdr:row>
          <xdr:rowOff>152400</xdr:rowOff>
        </xdr:from>
        <xdr:to>
          <xdr:col>18</xdr:col>
          <xdr:colOff>257175</xdr:colOff>
          <xdr:row>42</xdr:row>
          <xdr:rowOff>209550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3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statistical process package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42</xdr:row>
          <xdr:rowOff>219075</xdr:rowOff>
        </xdr:from>
        <xdr:to>
          <xdr:col>9</xdr:col>
          <xdr:colOff>342900</xdr:colOff>
          <xdr:row>44</xdr:row>
          <xdr:rowOff>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3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619125</xdr:colOff>
          <xdr:row>42</xdr:row>
          <xdr:rowOff>228600</xdr:rowOff>
        </xdr:from>
        <xdr:to>
          <xdr:col>10</xdr:col>
          <xdr:colOff>200025</xdr:colOff>
          <xdr:row>44</xdr:row>
          <xdr:rowOff>9525</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3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52</xdr:row>
          <xdr:rowOff>152400</xdr:rowOff>
        </xdr:from>
        <xdr:to>
          <xdr:col>10</xdr:col>
          <xdr:colOff>419100</xdr:colOff>
          <xdr:row>54</xdr:row>
          <xdr:rowOff>47625</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3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52</xdr:row>
          <xdr:rowOff>152400</xdr:rowOff>
        </xdr:from>
        <xdr:to>
          <xdr:col>12</xdr:col>
          <xdr:colOff>200025</xdr:colOff>
          <xdr:row>54</xdr:row>
          <xdr:rowOff>47625</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3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52</xdr:row>
          <xdr:rowOff>152400</xdr:rowOff>
        </xdr:from>
        <xdr:to>
          <xdr:col>14</xdr:col>
          <xdr:colOff>142875</xdr:colOff>
          <xdr:row>54</xdr:row>
          <xdr:rowOff>47625</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3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62</xdr:row>
          <xdr:rowOff>57150</xdr:rowOff>
        </xdr:from>
        <xdr:to>
          <xdr:col>6</xdr:col>
          <xdr:colOff>285750</xdr:colOff>
          <xdr:row>62</xdr:row>
          <xdr:rowOff>285750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3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Approved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62</xdr:row>
          <xdr:rowOff>57150</xdr:rowOff>
        </xdr:from>
        <xdr:to>
          <xdr:col>8</xdr:col>
          <xdr:colOff>200025</xdr:colOff>
          <xdr:row>62</xdr:row>
          <xdr:rowOff>285750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3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Rejected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333375</xdr:colOff>
          <xdr:row>62</xdr:row>
          <xdr:rowOff>66675</xdr:rowOff>
        </xdr:from>
        <xdr:to>
          <xdr:col>9</xdr:col>
          <xdr:colOff>495300</xdr:colOff>
          <xdr:row>62</xdr:row>
          <xdr:rowOff>295275</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3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24</xdr:row>
          <xdr:rowOff>57150</xdr:rowOff>
        </xdr:from>
        <xdr:to>
          <xdr:col>15</xdr:col>
          <xdr:colOff>38100</xdr:colOff>
          <xdr:row>25</xdr:row>
          <xdr:rowOff>9525</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3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23</xdr:row>
          <xdr:rowOff>57150</xdr:rowOff>
        </xdr:from>
        <xdr:to>
          <xdr:col>13</xdr:col>
          <xdr:colOff>9525</xdr:colOff>
          <xdr:row>23</xdr:row>
          <xdr:rowOff>276225</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3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23</xdr:row>
          <xdr:rowOff>57150</xdr:rowOff>
        </xdr:from>
        <xdr:to>
          <xdr:col>15</xdr:col>
          <xdr:colOff>38100</xdr:colOff>
          <xdr:row>23</xdr:row>
          <xdr:rowOff>276225</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3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28575</xdr:rowOff>
        </xdr:from>
        <xdr:to>
          <xdr:col>13</xdr:col>
          <xdr:colOff>9525</xdr:colOff>
          <xdr:row>22</xdr:row>
          <xdr:rowOff>247650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3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57150</xdr:rowOff>
        </xdr:from>
        <xdr:to>
          <xdr:col>13</xdr:col>
          <xdr:colOff>9525</xdr:colOff>
          <xdr:row>25</xdr:row>
          <xdr:rowOff>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3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22</xdr:row>
          <xdr:rowOff>28575</xdr:rowOff>
        </xdr:from>
        <xdr:to>
          <xdr:col>15</xdr:col>
          <xdr:colOff>38100</xdr:colOff>
          <xdr:row>22</xdr:row>
          <xdr:rowOff>257175</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3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25</xdr:row>
          <xdr:rowOff>38100</xdr:rowOff>
        </xdr:from>
        <xdr:to>
          <xdr:col>13</xdr:col>
          <xdr:colOff>9525</xdr:colOff>
          <xdr:row>25</xdr:row>
          <xdr:rowOff>257175</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3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25</xdr:row>
          <xdr:rowOff>28575</xdr:rowOff>
        </xdr:from>
        <xdr:to>
          <xdr:col>15</xdr:col>
          <xdr:colOff>38100</xdr:colOff>
          <xdr:row>25</xdr:row>
          <xdr:rowOff>257175</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3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25</xdr:row>
          <xdr:rowOff>28575</xdr:rowOff>
        </xdr:from>
        <xdr:to>
          <xdr:col>18</xdr:col>
          <xdr:colOff>19050</xdr:colOff>
          <xdr:row>25</xdr:row>
          <xdr:rowOff>257175</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3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68</xdr:row>
          <xdr:rowOff>19050</xdr:rowOff>
        </xdr:from>
        <xdr:to>
          <xdr:col>19</xdr:col>
          <xdr:colOff>123825</xdr:colOff>
          <xdr:row>68</xdr:row>
          <xdr:rowOff>228600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3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68</xdr:row>
          <xdr:rowOff>19050</xdr:rowOff>
        </xdr:from>
        <xdr:to>
          <xdr:col>21</xdr:col>
          <xdr:colOff>9525</xdr:colOff>
          <xdr:row>68</xdr:row>
          <xdr:rowOff>238125</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3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editAs="oneCell">
    <xdr:from>
      <xdr:col>0</xdr:col>
      <xdr:colOff>114300</xdr:colOff>
      <xdr:row>0</xdr:row>
      <xdr:rowOff>114301</xdr:rowOff>
    </xdr:from>
    <xdr:to>
      <xdr:col>5</xdr:col>
      <xdr:colOff>184322</xdr:colOff>
      <xdr:row>0</xdr:row>
      <xdr:rowOff>419101</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14301"/>
          <a:ext cx="1603547" cy="304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11906</xdr:colOff>
      <xdr:row>9</xdr:row>
      <xdr:rowOff>183356</xdr:rowOff>
    </xdr:from>
    <xdr:to>
      <xdr:col>12</xdr:col>
      <xdr:colOff>15541</xdr:colOff>
      <xdr:row>38</xdr:row>
      <xdr:rowOff>59531</xdr:rowOff>
    </xdr:to>
    <xdr:pic>
      <xdr:nvPicPr>
        <xdr:cNvPr id="3" name="Picture 4">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906" y="2016919"/>
          <a:ext cx="7290260" cy="5400675"/>
        </a:xfrm>
        <a:prstGeom prst="rect">
          <a:avLst/>
        </a:prstGeom>
        <a:noFill/>
      </xdr:spPr>
    </xdr:pic>
    <xdr:clientData/>
  </xdr:twoCellAnchor>
  <xdr:twoCellAnchor editAs="oneCell">
    <xdr:from>
      <xdr:col>12</xdr:col>
      <xdr:colOff>895350</xdr:colOff>
      <xdr:row>2</xdr:row>
      <xdr:rowOff>76897</xdr:rowOff>
    </xdr:from>
    <xdr:to>
      <xdr:col>12</xdr:col>
      <xdr:colOff>1790700</xdr:colOff>
      <xdr:row>3</xdr:row>
      <xdr:rowOff>114298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10550" y="457897"/>
          <a:ext cx="895350" cy="227901"/>
        </a:xfrm>
        <a:prstGeom prst="rect">
          <a:avLst/>
        </a:prstGeom>
      </xdr:spPr>
    </xdr:pic>
    <xdr:clientData/>
  </xdr:twoCellAnchor>
  <xdr:twoCellAnchor editAs="oneCell">
    <xdr:from>
      <xdr:col>0</xdr:col>
      <xdr:colOff>238125</xdr:colOff>
      <xdr:row>1</xdr:row>
      <xdr:rowOff>9525</xdr:rowOff>
    </xdr:from>
    <xdr:to>
      <xdr:col>3</xdr:col>
      <xdr:colOff>152400</xdr:colOff>
      <xdr:row>3</xdr:row>
      <xdr:rowOff>122427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25" y="200025"/>
          <a:ext cx="1743075" cy="4939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895350</xdr:colOff>
      <xdr:row>2</xdr:row>
      <xdr:rowOff>76897</xdr:rowOff>
    </xdr:from>
    <xdr:to>
      <xdr:col>12</xdr:col>
      <xdr:colOff>1790700</xdr:colOff>
      <xdr:row>3</xdr:row>
      <xdr:rowOff>62343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10550" y="457897"/>
          <a:ext cx="895350" cy="227901"/>
        </a:xfrm>
        <a:prstGeom prst="rect">
          <a:avLst/>
        </a:prstGeom>
      </xdr:spPr>
    </xdr:pic>
    <xdr:clientData/>
  </xdr:twoCellAnchor>
  <xdr:twoCellAnchor>
    <xdr:from>
      <xdr:col>7</xdr:col>
      <xdr:colOff>347662</xdr:colOff>
      <xdr:row>17</xdr:row>
      <xdr:rowOff>57149</xdr:rowOff>
    </xdr:from>
    <xdr:to>
      <xdr:col>11</xdr:col>
      <xdr:colOff>485775</xdr:colOff>
      <xdr:row>26</xdr:row>
      <xdr:rowOff>185736</xdr:rowOff>
    </xdr:to>
    <xdr:graphicFrame macro="">
      <xdr:nvGraphicFramePr>
        <xdr:cNvPr id="4" name="Diagram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editAs="oneCell">
    <xdr:from>
      <xdr:col>4</xdr:col>
      <xdr:colOff>528205</xdr:colOff>
      <xdr:row>19</xdr:row>
      <xdr:rowOff>69271</xdr:rowOff>
    </xdr:from>
    <xdr:to>
      <xdr:col>7</xdr:col>
      <xdr:colOff>64122</xdr:colOff>
      <xdr:row>26</xdr:row>
      <xdr:rowOff>95248</xdr:rowOff>
    </xdr:to>
    <xdr:pic>
      <xdr:nvPicPr>
        <xdr:cNvPr id="6" name="Graphic 5" descr="Email">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966605" y="3774496"/>
          <a:ext cx="1364717" cy="1359477"/>
        </a:xfrm>
        <a:prstGeom prst="rect">
          <a:avLst/>
        </a:prstGeom>
      </xdr:spPr>
    </xdr:pic>
    <xdr:clientData/>
  </xdr:twoCellAnchor>
  <xdr:twoCellAnchor editAs="oneCell">
    <xdr:from>
      <xdr:col>0</xdr:col>
      <xdr:colOff>251111</xdr:colOff>
      <xdr:row>19</xdr:row>
      <xdr:rowOff>95250</xdr:rowOff>
    </xdr:from>
    <xdr:to>
      <xdr:col>3</xdr:col>
      <xdr:colOff>334240</xdr:colOff>
      <xdr:row>26</xdr:row>
      <xdr:rowOff>29442</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837473B0-CC2E-450A-ABE3-18F120FF3D39}">
              <a1611:picAttrSrcUrl xmlns:a1611="http://schemas.microsoft.com/office/drawing/2016/11/main" r:id="rId10"/>
            </a:ext>
          </a:extLst>
        </a:blip>
        <a:stretch>
          <a:fillRect/>
        </a:stretch>
      </xdr:blipFill>
      <xdr:spPr>
        <a:xfrm>
          <a:off x="251111" y="3853295"/>
          <a:ext cx="1901538" cy="1267692"/>
        </a:xfrm>
        <a:prstGeom prst="rect">
          <a:avLst/>
        </a:prstGeom>
      </xdr:spPr>
    </xdr:pic>
    <xdr:clientData/>
  </xdr:twoCellAnchor>
  <xdr:twoCellAnchor editAs="oneCell">
    <xdr:from>
      <xdr:col>0</xdr:col>
      <xdr:colOff>147205</xdr:colOff>
      <xdr:row>1</xdr:row>
      <xdr:rowOff>17318</xdr:rowOff>
    </xdr:from>
    <xdr:to>
      <xdr:col>3</xdr:col>
      <xdr:colOff>71871</xdr:colOff>
      <xdr:row>3</xdr:row>
      <xdr:rowOff>78265</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7205" y="207818"/>
          <a:ext cx="1743075" cy="4939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895350</xdr:colOff>
      <xdr:row>2</xdr:row>
      <xdr:rowOff>76897</xdr:rowOff>
    </xdr:from>
    <xdr:to>
      <xdr:col>12</xdr:col>
      <xdr:colOff>1790700</xdr:colOff>
      <xdr:row>3</xdr:row>
      <xdr:rowOff>62343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10550" y="457897"/>
          <a:ext cx="895350" cy="227901"/>
        </a:xfrm>
        <a:prstGeom prst="rect">
          <a:avLst/>
        </a:prstGeom>
      </xdr:spPr>
    </xdr:pic>
    <xdr:clientData/>
  </xdr:twoCellAnchor>
  <xdr:oneCellAnchor>
    <xdr:from>
      <xdr:col>3</xdr:col>
      <xdr:colOff>173179</xdr:colOff>
      <xdr:row>13</xdr:row>
      <xdr:rowOff>171183</xdr:rowOff>
    </xdr:from>
    <xdr:ext cx="2208070" cy="655885"/>
    <xdr:sp macro="" textlink="">
      <xdr:nvSpPr>
        <xdr:cNvPr id="7" name="TextBox 6">
          <a:extLst>
            <a:ext uri="{FF2B5EF4-FFF2-40B4-BE49-F238E27FC236}">
              <a16:creationId xmlns:a16="http://schemas.microsoft.com/office/drawing/2014/main" id="{00000000-0008-0000-0600-000007000000}"/>
            </a:ext>
          </a:extLst>
        </xdr:cNvPr>
        <xdr:cNvSpPr txBox="1"/>
      </xdr:nvSpPr>
      <xdr:spPr>
        <a:xfrm rot="20907311">
          <a:off x="1991588" y="2786228"/>
          <a:ext cx="2208070"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en-US" sz="3600">
              <a:solidFill>
                <a:schemeClr val="accent6">
                  <a:lumMod val="75000"/>
                </a:schemeClr>
              </a:solidFill>
            </a:rPr>
            <a:t>Customer</a:t>
          </a:r>
        </a:p>
      </xdr:txBody>
    </xdr:sp>
    <xdr:clientData/>
  </xdr:oneCellAnchor>
  <xdr:twoCellAnchor editAs="oneCell">
    <xdr:from>
      <xdr:col>4</xdr:col>
      <xdr:colOff>493566</xdr:colOff>
      <xdr:row>23</xdr:row>
      <xdr:rowOff>121226</xdr:rowOff>
    </xdr:from>
    <xdr:to>
      <xdr:col>7</xdr:col>
      <xdr:colOff>268429</xdr:colOff>
      <xdr:row>31</xdr:row>
      <xdr:rowOff>180974</xdr:rowOff>
    </xdr:to>
    <xdr:pic>
      <xdr:nvPicPr>
        <xdr:cNvPr id="11" name="Graphic 10" descr="Checkmark">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918111" y="4641271"/>
          <a:ext cx="1593273" cy="1593273"/>
        </a:xfrm>
        <a:prstGeom prst="rect">
          <a:avLst/>
        </a:prstGeom>
      </xdr:spPr>
    </xdr:pic>
    <xdr:clientData/>
  </xdr:twoCellAnchor>
  <xdr:twoCellAnchor editAs="oneCell">
    <xdr:from>
      <xdr:col>3</xdr:col>
      <xdr:colOff>536864</xdr:colOff>
      <xdr:row>16</xdr:row>
      <xdr:rowOff>147204</xdr:rowOff>
    </xdr:from>
    <xdr:to>
      <xdr:col>6</xdr:col>
      <xdr:colOff>432741</xdr:colOff>
      <xdr:row>25</xdr:row>
      <xdr:rowOff>146990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837473B0-CC2E-450A-ABE3-18F120FF3D39}">
              <a1611:picAttrSrcUrl xmlns:a1611="http://schemas.microsoft.com/office/drawing/2016/11/main" r:id="rId5"/>
            </a:ext>
          </a:extLst>
        </a:blip>
        <a:stretch>
          <a:fillRect/>
        </a:stretch>
      </xdr:blipFill>
      <xdr:spPr>
        <a:xfrm>
          <a:off x="2355273" y="3333749"/>
          <a:ext cx="1714286" cy="1714286"/>
        </a:xfrm>
        <a:prstGeom prst="rect">
          <a:avLst/>
        </a:prstGeom>
      </xdr:spPr>
    </xdr:pic>
    <xdr:clientData/>
  </xdr:twoCellAnchor>
  <xdr:twoCellAnchor editAs="oneCell">
    <xdr:from>
      <xdr:col>0</xdr:col>
      <xdr:colOff>138545</xdr:colOff>
      <xdr:row>0</xdr:row>
      <xdr:rowOff>155864</xdr:rowOff>
    </xdr:from>
    <xdr:to>
      <xdr:col>3</xdr:col>
      <xdr:colOff>63211</xdr:colOff>
      <xdr:row>3</xdr:row>
      <xdr:rowOff>26311</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8545" y="155864"/>
          <a:ext cx="1743075" cy="4939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885825</xdr:colOff>
          <xdr:row>11</xdr:row>
          <xdr:rowOff>161925</xdr:rowOff>
        </xdr:from>
        <xdr:to>
          <xdr:col>16</xdr:col>
          <xdr:colOff>1104900</xdr:colOff>
          <xdr:row>11</xdr:row>
          <xdr:rowOff>304800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700-000001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885825</xdr:colOff>
          <xdr:row>11</xdr:row>
          <xdr:rowOff>276225</xdr:rowOff>
        </xdr:from>
        <xdr:to>
          <xdr:col>16</xdr:col>
          <xdr:colOff>1104900</xdr:colOff>
          <xdr:row>11</xdr:row>
          <xdr:rowOff>542925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700-000002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xdr:col>
      <xdr:colOff>0</xdr:colOff>
      <xdr:row>52</xdr:row>
      <xdr:rowOff>0</xdr:rowOff>
    </xdr:from>
    <xdr:ext cx="5271950" cy="1369116"/>
    <xdr:sp macro="" textlink="">
      <xdr:nvSpPr>
        <xdr:cNvPr id="4" name="Text Box 61">
          <a:extLst>
            <a:ext uri="{FF2B5EF4-FFF2-40B4-BE49-F238E27FC236}">
              <a16:creationId xmlns:a16="http://schemas.microsoft.com/office/drawing/2014/main" id="{00000000-0008-0000-0700-000004000000}"/>
            </a:ext>
          </a:extLst>
        </xdr:cNvPr>
        <xdr:cNvSpPr txBox="1">
          <a:spLocks noChangeArrowheads="1"/>
        </xdr:cNvSpPr>
      </xdr:nvSpPr>
      <xdr:spPr bwMode="auto">
        <a:xfrm>
          <a:off x="200025" y="10963275"/>
          <a:ext cx="5271950" cy="1369116"/>
        </a:xfrm>
        <a:prstGeom prst="rect">
          <a:avLst/>
        </a:prstGeom>
        <a:solidFill>
          <a:srgbClr xmlns:mc="http://schemas.openxmlformats.org/markup-compatibility/2006" xmlns:a14="http://schemas.microsoft.com/office/drawing/2010/main" val="FFFF00" mc:Ignorable="a14" a14:legacySpreadsheetColorIndex="13"/>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27432" tIns="32004" rIns="0" bIns="0" anchor="t" upright="1">
          <a:spAutoFit/>
        </a:bodyPr>
        <a:lstStyle/>
        <a:p>
          <a:pPr algn="l" rtl="0">
            <a:defRPr sz="1000"/>
          </a:pPr>
          <a:r>
            <a:rPr lang="en-US" sz="1600" b="1" i="0" u="none" strike="noStrike" baseline="0">
              <a:solidFill>
                <a:srgbClr val="000000"/>
              </a:solidFill>
              <a:latin typeface="Arial"/>
              <a:cs typeface="Arial"/>
            </a:rPr>
            <a:t>PLEASE NOTE: ZOOM LEVEL MUST BE AT 100% TO </a:t>
          </a:r>
        </a:p>
        <a:p>
          <a:pPr algn="l" rtl="0">
            <a:defRPr sz="1000"/>
          </a:pPr>
          <a:r>
            <a:rPr lang="en-US" sz="1600" b="1" i="0" u="none" strike="noStrike" baseline="0">
              <a:solidFill>
                <a:srgbClr val="000000"/>
              </a:solidFill>
              <a:latin typeface="Arial"/>
              <a:cs typeface="Arial"/>
            </a:rPr>
            <a:t>READ LARGE COMMENT FRAMES.</a:t>
          </a:r>
        </a:p>
        <a:p>
          <a:pPr algn="l" rtl="0">
            <a:defRPr sz="1000"/>
          </a:pPr>
          <a:endParaRPr lang="en-US" sz="1600" b="1" i="0" u="none" strike="noStrike" baseline="0">
            <a:solidFill>
              <a:srgbClr val="000000"/>
            </a:solidFill>
            <a:latin typeface="Arial"/>
            <a:cs typeface="Arial"/>
          </a:endParaRPr>
        </a:p>
        <a:p>
          <a:pPr algn="l" rtl="0">
            <a:defRPr sz="1000"/>
          </a:pPr>
          <a:endParaRPr lang="en-US" sz="1600" b="1" i="0" u="none" strike="noStrike" baseline="0">
            <a:solidFill>
              <a:srgbClr val="FF0000"/>
            </a:solidFill>
            <a:latin typeface="Arial"/>
            <a:cs typeface="Arial"/>
          </a:endParaRPr>
        </a:p>
        <a:p>
          <a:pPr algn="l" rtl="0">
            <a:lnSpc>
              <a:spcPts val="1700"/>
            </a:lnSpc>
            <a:defRPr sz="1000"/>
          </a:pPr>
          <a:r>
            <a:rPr lang="en-US" sz="1600" b="1" i="0" u="none" strike="noStrike" baseline="0">
              <a:solidFill>
                <a:srgbClr val="FF0000"/>
              </a:solidFill>
              <a:latin typeface="Arial"/>
              <a:cs typeface="Arial"/>
            </a:rPr>
            <a:t>Please delete this text box after reading.</a:t>
          </a:r>
        </a:p>
      </xdr:txBody>
    </xdr:sp>
    <xdr:clientData/>
  </xdr:oneCellAnchor>
  <xdr:twoCellAnchor editAs="oneCell">
    <xdr:from>
      <xdr:col>10</xdr:col>
      <xdr:colOff>714375</xdr:colOff>
      <xdr:row>1</xdr:row>
      <xdr:rowOff>57150</xdr:rowOff>
    </xdr:from>
    <xdr:to>
      <xdr:col>11</xdr:col>
      <xdr:colOff>762000</xdr:colOff>
      <xdr:row>2</xdr:row>
      <xdr:rowOff>123126</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8150" y="219075"/>
          <a:ext cx="895350" cy="227901"/>
        </a:xfrm>
        <a:prstGeom prst="rect">
          <a:avLst/>
        </a:prstGeom>
      </xdr:spPr>
    </xdr:pic>
    <xdr:clientData/>
  </xdr:twoCellAnchor>
  <xdr:twoCellAnchor editAs="oneCell">
    <xdr:from>
      <xdr:col>0</xdr:col>
      <xdr:colOff>161925</xdr:colOff>
      <xdr:row>1</xdr:row>
      <xdr:rowOff>19050</xdr:rowOff>
    </xdr:from>
    <xdr:to>
      <xdr:col>3</xdr:col>
      <xdr:colOff>161925</xdr:colOff>
      <xdr:row>3</xdr:row>
      <xdr:rowOff>189102</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180975"/>
          <a:ext cx="1743075" cy="493902"/>
        </a:xfrm>
        <a:prstGeom prst="rect">
          <a:avLst/>
        </a:prstGeom>
      </xdr:spPr>
    </xdr:pic>
    <xdr:clientData/>
  </xdr:twoCellAnchor>
  <xdr:twoCellAnchor editAs="oneCell">
    <xdr:from>
      <xdr:col>1</xdr:col>
      <xdr:colOff>123825</xdr:colOff>
      <xdr:row>11</xdr:row>
      <xdr:rowOff>180975</xdr:rowOff>
    </xdr:from>
    <xdr:to>
      <xdr:col>3</xdr:col>
      <xdr:colOff>581026</xdr:colOff>
      <xdr:row>11</xdr:row>
      <xdr:rowOff>561180</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3850" y="2209800"/>
          <a:ext cx="2000251" cy="3802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19050</xdr:colOff>
      <xdr:row>23</xdr:row>
      <xdr:rowOff>19050</xdr:rowOff>
    </xdr:from>
    <xdr:to>
      <xdr:col>2</xdr:col>
      <xdr:colOff>152400</xdr:colOff>
      <xdr:row>23</xdr:row>
      <xdr:rowOff>142875</xdr:rowOff>
    </xdr:to>
    <xdr:sp macro="" textlink="">
      <xdr:nvSpPr>
        <xdr:cNvPr id="2" name="Oval 1">
          <a:extLst>
            <a:ext uri="{FF2B5EF4-FFF2-40B4-BE49-F238E27FC236}">
              <a16:creationId xmlns:a16="http://schemas.microsoft.com/office/drawing/2014/main" id="{00000000-0008-0000-0800-000002000000}"/>
            </a:ext>
          </a:extLst>
        </xdr:cNvPr>
        <xdr:cNvSpPr>
          <a:spLocks noChangeArrowheads="1"/>
        </xdr:cNvSpPr>
      </xdr:nvSpPr>
      <xdr:spPr bwMode="auto">
        <a:xfrm>
          <a:off x="276225" y="2295525"/>
          <a:ext cx="133350" cy="123825"/>
        </a:xfrm>
        <a:prstGeom prst="ellipse">
          <a:avLst/>
        </a:prstGeom>
        <a:noFill/>
        <a:ln w="9525">
          <a:solidFill>
            <a:srgbClr val="000000"/>
          </a:solidFill>
          <a:round/>
          <a:headEnd/>
          <a:tailEnd/>
        </a:ln>
      </xdr:spPr>
    </xdr:sp>
    <xdr:clientData/>
  </xdr:twoCellAnchor>
  <xdr:twoCellAnchor>
    <xdr:from>
      <xdr:col>8</xdr:col>
      <xdr:colOff>38100</xdr:colOff>
      <xdr:row>23</xdr:row>
      <xdr:rowOff>19050</xdr:rowOff>
    </xdr:from>
    <xdr:to>
      <xdr:col>8</xdr:col>
      <xdr:colOff>161925</xdr:colOff>
      <xdr:row>23</xdr:row>
      <xdr:rowOff>142875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2867025" y="2295525"/>
          <a:ext cx="123825" cy="123825"/>
        </a:xfrm>
        <a:prstGeom prst="rect">
          <a:avLst/>
        </a:prstGeom>
        <a:noFill/>
        <a:ln w="9525">
          <a:solidFill>
            <a:srgbClr val="000000"/>
          </a:solidFill>
          <a:miter lim="800000"/>
          <a:headEnd/>
          <a:tailEnd/>
        </a:ln>
      </xdr:spPr>
    </xdr:sp>
    <xdr:clientData/>
  </xdr:twoCellAnchor>
  <xdr:twoCellAnchor>
    <xdr:from>
      <xdr:col>11</xdr:col>
      <xdr:colOff>419100</xdr:colOff>
      <xdr:row>23</xdr:row>
      <xdr:rowOff>28575</xdr:rowOff>
    </xdr:from>
    <xdr:to>
      <xdr:col>11</xdr:col>
      <xdr:colOff>581025</xdr:colOff>
      <xdr:row>23</xdr:row>
      <xdr:rowOff>142875</xdr:rowOff>
    </xdr:to>
    <xdr:sp macro="" textlink="">
      <xdr:nvSpPr>
        <xdr:cNvPr id="4" name="Drawing 3">
          <a:extLst>
            <a:ext uri="{FF2B5EF4-FFF2-40B4-BE49-F238E27FC236}">
              <a16:creationId xmlns:a16="http://schemas.microsoft.com/office/drawing/2014/main" id="{00000000-0008-0000-0800-000004000000}"/>
            </a:ext>
          </a:extLst>
        </xdr:cNvPr>
        <xdr:cNvSpPr>
          <a:spLocks/>
        </xdr:cNvSpPr>
      </xdr:nvSpPr>
      <xdr:spPr bwMode="auto">
        <a:xfrm>
          <a:off x="5391150" y="2305050"/>
          <a:ext cx="161925" cy="114300"/>
        </a:xfrm>
        <a:custGeom>
          <a:avLst/>
          <a:gdLst>
            <a:gd name="T0" fmla="*/ 2147483647 w 16384"/>
            <a:gd name="T1" fmla="*/ 2147483647 h 16384"/>
            <a:gd name="T2" fmla="*/ 2147483647 w 16384"/>
            <a:gd name="T3" fmla="*/ 0 h 16384"/>
            <a:gd name="T4" fmla="*/ 0 w 16384"/>
            <a:gd name="T5" fmla="*/ 0 h 16384"/>
            <a:gd name="T6" fmla="*/ 2147483647 w 16384"/>
            <a:gd name="T7" fmla="*/ 2147483647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16384"/>
              </a:moveTo>
              <a:lnTo>
                <a:pt x="16384" y="0"/>
              </a:lnTo>
              <a:lnTo>
                <a:pt x="0" y="0"/>
              </a:lnTo>
              <a:lnTo>
                <a:pt x="8192" y="16384"/>
              </a:lnTo>
              <a:close/>
            </a:path>
          </a:pathLst>
        </a:custGeom>
        <a:noFill/>
        <a:ln w="9525" cap="flat">
          <a:solidFill>
            <a:srgbClr val="000000"/>
          </a:solidFill>
          <a:prstDash val="solid"/>
          <a:round/>
          <a:headEnd/>
          <a:tailEnd/>
        </a:ln>
      </xdr:spPr>
    </xdr:sp>
    <xdr:clientData/>
  </xdr:twoCellAnchor>
  <xdr:twoCellAnchor>
    <xdr:from>
      <xdr:col>4</xdr:col>
      <xdr:colOff>323850</xdr:colOff>
      <xdr:row>23</xdr:row>
      <xdr:rowOff>0</xdr:rowOff>
    </xdr:from>
    <xdr:to>
      <xdr:col>5</xdr:col>
      <xdr:colOff>85725</xdr:colOff>
      <xdr:row>24</xdr:row>
      <xdr:rowOff>9525</xdr:rowOff>
    </xdr:to>
    <xdr:sp macro="" textlink="">
      <xdr:nvSpPr>
        <xdr:cNvPr id="5" name="Drawing 4">
          <a:extLst>
            <a:ext uri="{FF2B5EF4-FFF2-40B4-BE49-F238E27FC236}">
              <a16:creationId xmlns:a16="http://schemas.microsoft.com/office/drawing/2014/main" id="{00000000-0008-0000-0800-000005000000}"/>
            </a:ext>
          </a:extLst>
        </xdr:cNvPr>
        <xdr:cNvSpPr>
          <a:spLocks/>
        </xdr:cNvSpPr>
      </xdr:nvSpPr>
      <xdr:spPr bwMode="auto">
        <a:xfrm>
          <a:off x="1323975" y="2276475"/>
          <a:ext cx="133350" cy="171450"/>
        </a:xfrm>
        <a:custGeom>
          <a:avLst/>
          <a:gdLst>
            <a:gd name="T0" fmla="*/ 0 w 16384"/>
            <a:gd name="T1" fmla="*/ 2147483647 h 16384"/>
            <a:gd name="T2" fmla="*/ 0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0 h 16384"/>
            <a:gd name="T12" fmla="*/ 2147483647 w 16384"/>
            <a:gd name="T13" fmla="*/ 2147483647 h 16384"/>
            <a:gd name="T14" fmla="*/ 0 w 16384"/>
            <a:gd name="T15" fmla="*/ 2147483647 h 16384"/>
            <a:gd name="T16" fmla="*/ 0 60000 65536"/>
            <a:gd name="T17" fmla="*/ 0 60000 65536"/>
            <a:gd name="T18" fmla="*/ 0 60000 65536"/>
            <a:gd name="T19" fmla="*/ 0 60000 65536"/>
            <a:gd name="T20" fmla="*/ 0 60000 65536"/>
            <a:gd name="T21" fmla="*/ 0 60000 65536"/>
            <a:gd name="T22" fmla="*/ 0 60000 65536"/>
            <a:gd name="T23" fmla="*/ 0 60000 65536"/>
            <a:gd name="T24" fmla="*/ 0 w 16384"/>
            <a:gd name="T25" fmla="*/ 0 h 16384"/>
            <a:gd name="T26" fmla="*/ 16384 w 16384"/>
            <a:gd name="T27" fmla="*/ 16384 h 1638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6384" h="16384">
              <a:moveTo>
                <a:pt x="0" y="3511"/>
              </a:moveTo>
              <a:lnTo>
                <a:pt x="0" y="12873"/>
              </a:lnTo>
              <a:lnTo>
                <a:pt x="10034" y="12873"/>
              </a:lnTo>
              <a:lnTo>
                <a:pt x="10034" y="16384"/>
              </a:lnTo>
              <a:lnTo>
                <a:pt x="16384" y="8192"/>
              </a:lnTo>
              <a:lnTo>
                <a:pt x="10034" y="0"/>
              </a:lnTo>
              <a:lnTo>
                <a:pt x="10034" y="3511"/>
              </a:lnTo>
              <a:lnTo>
                <a:pt x="0" y="3511"/>
              </a:lnTo>
              <a:close/>
            </a:path>
          </a:pathLst>
        </a:custGeom>
        <a:noFill/>
        <a:ln w="9525" cap="flat">
          <a:solidFill>
            <a:srgbClr val="000000"/>
          </a:solidFill>
          <a:prstDash val="solid"/>
          <a:round/>
          <a:headEnd/>
          <a:tailEnd/>
        </a:ln>
      </xdr:spPr>
    </xdr:sp>
    <xdr:clientData/>
  </xdr:twoCellAnchor>
  <xdr:twoCellAnchor>
    <xdr:from>
      <xdr:col>3</xdr:col>
      <xdr:colOff>238125</xdr:colOff>
      <xdr:row>27</xdr:row>
      <xdr:rowOff>38100</xdr:rowOff>
    </xdr:from>
    <xdr:to>
      <xdr:col>4</xdr:col>
      <xdr:colOff>0</xdr:colOff>
      <xdr:row>27</xdr:row>
      <xdr:rowOff>161925</xdr:rowOff>
    </xdr:to>
    <xdr:sp macro="" textlink="">
      <xdr:nvSpPr>
        <xdr:cNvPr id="6" name="Oval 7">
          <a:extLst>
            <a:ext uri="{FF2B5EF4-FFF2-40B4-BE49-F238E27FC236}">
              <a16:creationId xmlns:a16="http://schemas.microsoft.com/office/drawing/2014/main" id="{00000000-0008-0000-0800-000006000000}"/>
            </a:ext>
          </a:extLst>
        </xdr:cNvPr>
        <xdr:cNvSpPr>
          <a:spLocks noChangeArrowheads="1"/>
        </xdr:cNvSpPr>
      </xdr:nvSpPr>
      <xdr:spPr bwMode="auto">
        <a:xfrm>
          <a:off x="866775" y="2809875"/>
          <a:ext cx="133350" cy="123825"/>
        </a:xfrm>
        <a:prstGeom prst="ellipse">
          <a:avLst/>
        </a:prstGeom>
        <a:noFill/>
        <a:ln w="9525">
          <a:solidFill>
            <a:srgbClr val="000000"/>
          </a:solidFill>
          <a:round/>
          <a:headEnd/>
          <a:tailEnd/>
        </a:ln>
      </xdr:spPr>
    </xdr:sp>
    <xdr:clientData/>
  </xdr:twoCellAnchor>
  <xdr:twoCellAnchor>
    <xdr:from>
      <xdr:col>4</xdr:col>
      <xdr:colOff>95250</xdr:colOff>
      <xdr:row>27</xdr:row>
      <xdr:rowOff>9525</xdr:rowOff>
    </xdr:from>
    <xdr:to>
      <xdr:col>4</xdr:col>
      <xdr:colOff>228600</xdr:colOff>
      <xdr:row>28</xdr:row>
      <xdr:rowOff>0</xdr:rowOff>
    </xdr:to>
    <xdr:sp macro="" textlink="">
      <xdr:nvSpPr>
        <xdr:cNvPr id="7" name="Drawing 8">
          <a:extLst>
            <a:ext uri="{FF2B5EF4-FFF2-40B4-BE49-F238E27FC236}">
              <a16:creationId xmlns:a16="http://schemas.microsoft.com/office/drawing/2014/main" id="{00000000-0008-0000-0800-000007000000}"/>
            </a:ext>
          </a:extLst>
        </xdr:cNvPr>
        <xdr:cNvSpPr>
          <a:spLocks/>
        </xdr:cNvSpPr>
      </xdr:nvSpPr>
      <xdr:spPr bwMode="auto">
        <a:xfrm>
          <a:off x="1095375" y="2781300"/>
          <a:ext cx="133350" cy="180975"/>
        </a:xfrm>
        <a:custGeom>
          <a:avLst/>
          <a:gdLst>
            <a:gd name="T0" fmla="*/ 0 w 16384"/>
            <a:gd name="T1" fmla="*/ 2147483647 h 16384"/>
            <a:gd name="T2" fmla="*/ 0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0 h 16384"/>
            <a:gd name="T12" fmla="*/ 2147483647 w 16384"/>
            <a:gd name="T13" fmla="*/ 2147483647 h 16384"/>
            <a:gd name="T14" fmla="*/ 0 w 16384"/>
            <a:gd name="T15" fmla="*/ 2147483647 h 16384"/>
            <a:gd name="T16" fmla="*/ 0 60000 65536"/>
            <a:gd name="T17" fmla="*/ 0 60000 65536"/>
            <a:gd name="T18" fmla="*/ 0 60000 65536"/>
            <a:gd name="T19" fmla="*/ 0 60000 65536"/>
            <a:gd name="T20" fmla="*/ 0 60000 65536"/>
            <a:gd name="T21" fmla="*/ 0 60000 65536"/>
            <a:gd name="T22" fmla="*/ 0 60000 65536"/>
            <a:gd name="T23" fmla="*/ 0 60000 65536"/>
            <a:gd name="T24" fmla="*/ 0 w 16384"/>
            <a:gd name="T25" fmla="*/ 0 h 16384"/>
            <a:gd name="T26" fmla="*/ 16384 w 16384"/>
            <a:gd name="T27" fmla="*/ 16384 h 1638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6384" h="16384">
              <a:moveTo>
                <a:pt x="0" y="3511"/>
              </a:moveTo>
              <a:lnTo>
                <a:pt x="0" y="12873"/>
              </a:lnTo>
              <a:lnTo>
                <a:pt x="10034" y="12873"/>
              </a:lnTo>
              <a:lnTo>
                <a:pt x="10034" y="16384"/>
              </a:lnTo>
              <a:lnTo>
                <a:pt x="16384" y="8192"/>
              </a:lnTo>
              <a:lnTo>
                <a:pt x="10034" y="0"/>
              </a:lnTo>
              <a:lnTo>
                <a:pt x="10034" y="3511"/>
              </a:lnTo>
              <a:lnTo>
                <a:pt x="0" y="3511"/>
              </a:lnTo>
              <a:close/>
            </a:path>
          </a:pathLst>
        </a:custGeom>
        <a:noFill/>
        <a:ln w="9525" cap="flat">
          <a:solidFill>
            <a:srgbClr val="000000"/>
          </a:solidFill>
          <a:prstDash val="solid"/>
          <a:round/>
          <a:headEnd/>
          <a:tailEnd/>
        </a:ln>
      </xdr:spPr>
    </xdr:sp>
    <xdr:clientData/>
  </xdr:twoCellAnchor>
  <xdr:twoCellAnchor>
    <xdr:from>
      <xdr:col>5</xdr:col>
      <xdr:colOff>0</xdr:colOff>
      <xdr:row>27</xdr:row>
      <xdr:rowOff>38100</xdr:rowOff>
    </xdr:from>
    <xdr:to>
      <xdr:col>5</xdr:col>
      <xdr:colOff>123825</xdr:colOff>
      <xdr:row>27</xdr:row>
      <xdr:rowOff>161925</xdr:rowOff>
    </xdr:to>
    <xdr:sp macro="" textlink="">
      <xdr:nvSpPr>
        <xdr:cNvPr id="8" name="Rectangle 9">
          <a:extLst>
            <a:ext uri="{FF2B5EF4-FFF2-40B4-BE49-F238E27FC236}">
              <a16:creationId xmlns:a16="http://schemas.microsoft.com/office/drawing/2014/main" id="{00000000-0008-0000-0800-000008000000}"/>
            </a:ext>
          </a:extLst>
        </xdr:cNvPr>
        <xdr:cNvSpPr>
          <a:spLocks noChangeArrowheads="1"/>
        </xdr:cNvSpPr>
      </xdr:nvSpPr>
      <xdr:spPr bwMode="auto">
        <a:xfrm>
          <a:off x="1371600" y="2809875"/>
          <a:ext cx="123825" cy="123825"/>
        </a:xfrm>
        <a:prstGeom prst="rect">
          <a:avLst/>
        </a:prstGeom>
        <a:noFill/>
        <a:ln w="9525">
          <a:solidFill>
            <a:srgbClr val="000000"/>
          </a:solidFill>
          <a:miter lim="800000"/>
          <a:headEnd/>
          <a:tailEnd/>
        </a:ln>
      </xdr:spPr>
    </xdr:sp>
    <xdr:clientData/>
  </xdr:twoCellAnchor>
  <xdr:twoCellAnchor>
    <xdr:from>
      <xdr:col>6</xdr:col>
      <xdr:colOff>142875</xdr:colOff>
      <xdr:row>27</xdr:row>
      <xdr:rowOff>38100</xdr:rowOff>
    </xdr:from>
    <xdr:to>
      <xdr:col>6</xdr:col>
      <xdr:colOff>304800</xdr:colOff>
      <xdr:row>27</xdr:row>
      <xdr:rowOff>152400</xdr:rowOff>
    </xdr:to>
    <xdr:sp macro="" textlink="">
      <xdr:nvSpPr>
        <xdr:cNvPr id="9" name="Drawing 10">
          <a:extLst>
            <a:ext uri="{FF2B5EF4-FFF2-40B4-BE49-F238E27FC236}">
              <a16:creationId xmlns:a16="http://schemas.microsoft.com/office/drawing/2014/main" id="{00000000-0008-0000-0800-000009000000}"/>
            </a:ext>
          </a:extLst>
        </xdr:cNvPr>
        <xdr:cNvSpPr>
          <a:spLocks/>
        </xdr:cNvSpPr>
      </xdr:nvSpPr>
      <xdr:spPr bwMode="auto">
        <a:xfrm>
          <a:off x="1885950" y="2809875"/>
          <a:ext cx="161925" cy="114300"/>
        </a:xfrm>
        <a:custGeom>
          <a:avLst/>
          <a:gdLst>
            <a:gd name="T0" fmla="*/ 2147483647 w 16384"/>
            <a:gd name="T1" fmla="*/ 2147483647 h 16384"/>
            <a:gd name="T2" fmla="*/ 2147483647 w 16384"/>
            <a:gd name="T3" fmla="*/ 0 h 16384"/>
            <a:gd name="T4" fmla="*/ 0 w 16384"/>
            <a:gd name="T5" fmla="*/ 0 h 16384"/>
            <a:gd name="T6" fmla="*/ 2147483647 w 16384"/>
            <a:gd name="T7" fmla="*/ 2147483647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16384"/>
              </a:moveTo>
              <a:lnTo>
                <a:pt x="16384" y="0"/>
              </a:lnTo>
              <a:lnTo>
                <a:pt x="0" y="0"/>
              </a:lnTo>
              <a:lnTo>
                <a:pt x="8192" y="16384"/>
              </a:lnTo>
              <a:close/>
            </a:path>
          </a:pathLst>
        </a:custGeom>
        <a:noFill/>
        <a:ln w="9525" cap="flat">
          <a:solidFill>
            <a:srgbClr val="000000"/>
          </a:solidFill>
          <a:prstDash val="solid"/>
          <a:round/>
          <a:headEnd/>
          <a:tailEnd/>
        </a:ln>
      </xdr:spPr>
    </xdr:sp>
    <xdr:clientData/>
  </xdr:twoCellAnchor>
  <xdr:twoCellAnchor>
    <xdr:from>
      <xdr:col>9</xdr:col>
      <xdr:colOff>600075</xdr:colOff>
      <xdr:row>23</xdr:row>
      <xdr:rowOff>19050</xdr:rowOff>
    </xdr:from>
    <xdr:to>
      <xdr:col>9</xdr:col>
      <xdr:colOff>714375</xdr:colOff>
      <xdr:row>23</xdr:row>
      <xdr:rowOff>152400</xdr:rowOff>
    </xdr:to>
    <xdr:sp macro="" textlink="">
      <xdr:nvSpPr>
        <xdr:cNvPr id="10" name="Drawing 12">
          <a:extLst>
            <a:ext uri="{FF2B5EF4-FFF2-40B4-BE49-F238E27FC236}">
              <a16:creationId xmlns:a16="http://schemas.microsoft.com/office/drawing/2014/main" id="{00000000-0008-0000-0800-00000A000000}"/>
            </a:ext>
          </a:extLst>
        </xdr:cNvPr>
        <xdr:cNvSpPr>
          <a:spLocks/>
        </xdr:cNvSpPr>
      </xdr:nvSpPr>
      <xdr:spPr bwMode="auto">
        <a:xfrm>
          <a:off x="4143375" y="2295525"/>
          <a:ext cx="114300" cy="133350"/>
        </a:xfrm>
        <a:custGeom>
          <a:avLst/>
          <a:gdLst>
            <a:gd name="T0" fmla="*/ 0 w 16384"/>
            <a:gd name="T1" fmla="*/ 2147483647 h 16384"/>
            <a:gd name="T2" fmla="*/ 2147483647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2147483647 w 16384"/>
            <a:gd name="T15" fmla="*/ 2147483647 h 16384"/>
            <a:gd name="T16" fmla="*/ 2147483647 w 16384"/>
            <a:gd name="T17" fmla="*/ 2147483647 h 16384"/>
            <a:gd name="T18" fmla="*/ 2147483647 w 16384"/>
            <a:gd name="T19" fmla="*/ 2147483647 h 16384"/>
            <a:gd name="T20" fmla="*/ 2147483647 w 16384"/>
            <a:gd name="T21" fmla="*/ 2147483647 h 16384"/>
            <a:gd name="T22" fmla="*/ 2147483647 w 16384"/>
            <a:gd name="T23" fmla="*/ 2147483647 h 16384"/>
            <a:gd name="T24" fmla="*/ 2147483647 w 16384"/>
            <a:gd name="T25" fmla="*/ 2147483647 h 16384"/>
            <a:gd name="T26" fmla="*/ 2147483647 w 16384"/>
            <a:gd name="T27" fmla="*/ 2147483647 h 16384"/>
            <a:gd name="T28" fmla="*/ 2147483647 w 16384"/>
            <a:gd name="T29" fmla="*/ 2147483647 h 16384"/>
            <a:gd name="T30" fmla="*/ 2147483647 w 16384"/>
            <a:gd name="T31" fmla="*/ 2147483647 h 16384"/>
            <a:gd name="T32" fmla="*/ 2147483647 w 16384"/>
            <a:gd name="T33" fmla="*/ 2147483647 h 16384"/>
            <a:gd name="T34" fmla="*/ 2147483647 w 16384"/>
            <a:gd name="T35" fmla="*/ 2147483647 h 16384"/>
            <a:gd name="T36" fmla="*/ 2147483647 w 16384"/>
            <a:gd name="T37" fmla="*/ 2147483647 h 16384"/>
            <a:gd name="T38" fmla="*/ 2147483647 w 16384"/>
            <a:gd name="T39" fmla="*/ 2147483647 h 16384"/>
            <a:gd name="T40" fmla="*/ 2147483647 w 16384"/>
            <a:gd name="T41" fmla="*/ 2147483647 h 16384"/>
            <a:gd name="T42" fmla="*/ 2147483647 w 16384"/>
            <a:gd name="T43" fmla="*/ 2147483647 h 16384"/>
            <a:gd name="T44" fmla="*/ 2147483647 w 16384"/>
            <a:gd name="T45" fmla="*/ 2147483647 h 16384"/>
            <a:gd name="T46" fmla="*/ 2147483647 w 16384"/>
            <a:gd name="T47" fmla="*/ 2147483647 h 16384"/>
            <a:gd name="T48" fmla="*/ 2147483647 w 16384"/>
            <a:gd name="T49" fmla="*/ 2147483647 h 16384"/>
            <a:gd name="T50" fmla="*/ 2147483647 w 16384"/>
            <a:gd name="T51" fmla="*/ 2147483647 h 16384"/>
            <a:gd name="T52" fmla="*/ 2147483647 w 16384"/>
            <a:gd name="T53" fmla="*/ 2147483647 h 16384"/>
            <a:gd name="T54" fmla="*/ 2147483647 w 16384"/>
            <a:gd name="T55" fmla="*/ 2147483647 h 16384"/>
            <a:gd name="T56" fmla="*/ 2147483647 w 16384"/>
            <a:gd name="T57" fmla="*/ 2147483647 h 16384"/>
            <a:gd name="T58" fmla="*/ 2147483647 w 16384"/>
            <a:gd name="T59" fmla="*/ 2147483647 h 16384"/>
            <a:gd name="T60" fmla="*/ 2147483647 w 16384"/>
            <a:gd name="T61" fmla="*/ 2147483647 h 16384"/>
            <a:gd name="T62" fmla="*/ 2147483647 w 16384"/>
            <a:gd name="T63" fmla="*/ 2147483647 h 16384"/>
            <a:gd name="T64" fmla="*/ 2147483647 w 16384"/>
            <a:gd name="T65" fmla="*/ 2147483647 h 16384"/>
            <a:gd name="T66" fmla="*/ 2147483647 w 16384"/>
            <a:gd name="T67" fmla="*/ 2147483647 h 16384"/>
            <a:gd name="T68" fmla="*/ 2147483647 w 16384"/>
            <a:gd name="T69" fmla="*/ 2147483647 h 16384"/>
            <a:gd name="T70" fmla="*/ 2147483647 w 16384"/>
            <a:gd name="T71" fmla="*/ 0 h 16384"/>
            <a:gd name="T72" fmla="*/ 2147483647 w 16384"/>
            <a:gd name="T73" fmla="*/ 2147483647 h 16384"/>
            <a:gd name="T74" fmla="*/ 2147483647 w 16384"/>
            <a:gd name="T75" fmla="*/ 2147483647 h 16384"/>
            <a:gd name="T76" fmla="*/ 0 w 16384"/>
            <a:gd name="T77" fmla="*/ 2147483647 h 16384"/>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6384"/>
            <a:gd name="T118" fmla="*/ 0 h 16384"/>
            <a:gd name="T119" fmla="*/ 16384 w 16384"/>
            <a:gd name="T120" fmla="*/ 16384 h 16384"/>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6384" h="16384">
              <a:moveTo>
                <a:pt x="0" y="74"/>
              </a:moveTo>
              <a:lnTo>
                <a:pt x="0" y="16384"/>
              </a:lnTo>
              <a:lnTo>
                <a:pt x="692" y="16235"/>
              </a:lnTo>
              <a:lnTo>
                <a:pt x="1038" y="16235"/>
              </a:lnTo>
              <a:lnTo>
                <a:pt x="1500" y="16161"/>
              </a:lnTo>
              <a:lnTo>
                <a:pt x="2538" y="16161"/>
              </a:lnTo>
              <a:lnTo>
                <a:pt x="2885" y="16235"/>
              </a:lnTo>
              <a:lnTo>
                <a:pt x="3461" y="16310"/>
              </a:lnTo>
              <a:lnTo>
                <a:pt x="3808" y="16310"/>
              </a:lnTo>
              <a:lnTo>
                <a:pt x="4154" y="16384"/>
              </a:lnTo>
              <a:lnTo>
                <a:pt x="6461" y="16384"/>
              </a:lnTo>
              <a:lnTo>
                <a:pt x="6807" y="16310"/>
              </a:lnTo>
              <a:lnTo>
                <a:pt x="7384" y="16310"/>
              </a:lnTo>
              <a:lnTo>
                <a:pt x="7730" y="16235"/>
              </a:lnTo>
              <a:lnTo>
                <a:pt x="8192" y="16235"/>
              </a:lnTo>
              <a:lnTo>
                <a:pt x="8769" y="16086"/>
              </a:lnTo>
              <a:lnTo>
                <a:pt x="9115" y="15937"/>
              </a:lnTo>
              <a:lnTo>
                <a:pt x="9577" y="15863"/>
              </a:lnTo>
              <a:lnTo>
                <a:pt x="10038" y="15714"/>
              </a:lnTo>
              <a:lnTo>
                <a:pt x="10961" y="15267"/>
              </a:lnTo>
              <a:lnTo>
                <a:pt x="11423" y="15118"/>
              </a:lnTo>
              <a:lnTo>
                <a:pt x="11884" y="14820"/>
              </a:lnTo>
              <a:lnTo>
                <a:pt x="12576" y="14448"/>
              </a:lnTo>
              <a:lnTo>
                <a:pt x="12923" y="14150"/>
              </a:lnTo>
              <a:lnTo>
                <a:pt x="13499" y="13852"/>
              </a:lnTo>
              <a:lnTo>
                <a:pt x="13846" y="13703"/>
              </a:lnTo>
              <a:lnTo>
                <a:pt x="13961" y="13405"/>
              </a:lnTo>
              <a:lnTo>
                <a:pt x="14307" y="13256"/>
              </a:lnTo>
              <a:lnTo>
                <a:pt x="14653" y="12958"/>
              </a:lnTo>
              <a:lnTo>
                <a:pt x="14884" y="12735"/>
              </a:lnTo>
              <a:lnTo>
                <a:pt x="15115" y="12362"/>
              </a:lnTo>
              <a:lnTo>
                <a:pt x="15461" y="11990"/>
              </a:lnTo>
              <a:lnTo>
                <a:pt x="15692" y="11618"/>
              </a:lnTo>
              <a:lnTo>
                <a:pt x="15807" y="11171"/>
              </a:lnTo>
              <a:lnTo>
                <a:pt x="16038" y="10799"/>
              </a:lnTo>
              <a:lnTo>
                <a:pt x="16153" y="10426"/>
              </a:lnTo>
              <a:lnTo>
                <a:pt x="16153" y="10128"/>
              </a:lnTo>
              <a:lnTo>
                <a:pt x="16269" y="9756"/>
              </a:lnTo>
              <a:lnTo>
                <a:pt x="16269" y="9458"/>
              </a:lnTo>
              <a:lnTo>
                <a:pt x="16384" y="9160"/>
              </a:lnTo>
              <a:lnTo>
                <a:pt x="16384" y="7671"/>
              </a:lnTo>
              <a:lnTo>
                <a:pt x="16269" y="7447"/>
              </a:lnTo>
              <a:lnTo>
                <a:pt x="16269" y="6926"/>
              </a:lnTo>
              <a:lnTo>
                <a:pt x="16153" y="6479"/>
              </a:lnTo>
              <a:lnTo>
                <a:pt x="16038" y="6256"/>
              </a:lnTo>
              <a:lnTo>
                <a:pt x="16038" y="5958"/>
              </a:lnTo>
              <a:lnTo>
                <a:pt x="15922" y="5585"/>
              </a:lnTo>
              <a:lnTo>
                <a:pt x="15922" y="5362"/>
              </a:lnTo>
              <a:lnTo>
                <a:pt x="15807" y="4990"/>
              </a:lnTo>
              <a:lnTo>
                <a:pt x="15576" y="4692"/>
              </a:lnTo>
              <a:lnTo>
                <a:pt x="15115" y="4245"/>
              </a:lnTo>
              <a:lnTo>
                <a:pt x="14769" y="3947"/>
              </a:lnTo>
              <a:lnTo>
                <a:pt x="14307" y="3724"/>
              </a:lnTo>
              <a:lnTo>
                <a:pt x="13961" y="3426"/>
              </a:lnTo>
              <a:lnTo>
                <a:pt x="13730" y="3202"/>
              </a:lnTo>
              <a:lnTo>
                <a:pt x="13384" y="3128"/>
              </a:lnTo>
              <a:lnTo>
                <a:pt x="13269" y="2830"/>
              </a:lnTo>
              <a:lnTo>
                <a:pt x="12923" y="2607"/>
              </a:lnTo>
              <a:lnTo>
                <a:pt x="12692" y="2383"/>
              </a:lnTo>
              <a:lnTo>
                <a:pt x="12230" y="2085"/>
              </a:lnTo>
              <a:lnTo>
                <a:pt x="11884" y="1787"/>
              </a:lnTo>
              <a:lnTo>
                <a:pt x="11192" y="1341"/>
              </a:lnTo>
              <a:lnTo>
                <a:pt x="10730" y="1192"/>
              </a:lnTo>
              <a:lnTo>
                <a:pt x="10384" y="968"/>
              </a:lnTo>
              <a:lnTo>
                <a:pt x="10038" y="819"/>
              </a:lnTo>
              <a:lnTo>
                <a:pt x="9692" y="819"/>
              </a:lnTo>
              <a:lnTo>
                <a:pt x="9115" y="596"/>
              </a:lnTo>
              <a:lnTo>
                <a:pt x="8654" y="596"/>
              </a:lnTo>
              <a:lnTo>
                <a:pt x="8192" y="447"/>
              </a:lnTo>
              <a:lnTo>
                <a:pt x="6807" y="149"/>
              </a:lnTo>
              <a:lnTo>
                <a:pt x="6346" y="149"/>
              </a:lnTo>
              <a:lnTo>
                <a:pt x="5654" y="0"/>
              </a:lnTo>
              <a:lnTo>
                <a:pt x="3115" y="0"/>
              </a:lnTo>
              <a:lnTo>
                <a:pt x="2769" y="74"/>
              </a:lnTo>
              <a:lnTo>
                <a:pt x="1731" y="74"/>
              </a:lnTo>
              <a:lnTo>
                <a:pt x="1385" y="149"/>
              </a:lnTo>
              <a:lnTo>
                <a:pt x="692" y="149"/>
              </a:lnTo>
              <a:lnTo>
                <a:pt x="0" y="74"/>
              </a:lnTo>
              <a:close/>
            </a:path>
          </a:pathLst>
        </a:custGeom>
        <a:noFill/>
        <a:ln w="9525" cap="flat">
          <a:solidFill>
            <a:srgbClr val="000000"/>
          </a:solidFill>
          <a:prstDash val="solid"/>
          <a:round/>
          <a:headEnd/>
          <a:tailEnd/>
        </a:ln>
      </xdr:spPr>
    </xdr:sp>
    <xdr:clientData/>
  </xdr:twoCellAnchor>
  <xdr:twoCellAnchor>
    <xdr:from>
      <xdr:col>5</xdr:col>
      <xdr:colOff>276225</xdr:colOff>
      <xdr:row>27</xdr:row>
      <xdr:rowOff>28575</xdr:rowOff>
    </xdr:from>
    <xdr:to>
      <xdr:col>6</xdr:col>
      <xdr:colOff>38100</xdr:colOff>
      <xdr:row>27</xdr:row>
      <xdr:rowOff>161925</xdr:rowOff>
    </xdr:to>
    <xdr:sp macro="" textlink="">
      <xdr:nvSpPr>
        <xdr:cNvPr id="11" name="Drawing 13">
          <a:extLst>
            <a:ext uri="{FF2B5EF4-FFF2-40B4-BE49-F238E27FC236}">
              <a16:creationId xmlns:a16="http://schemas.microsoft.com/office/drawing/2014/main" id="{00000000-0008-0000-0800-00000B000000}"/>
            </a:ext>
          </a:extLst>
        </xdr:cNvPr>
        <xdr:cNvSpPr>
          <a:spLocks/>
        </xdr:cNvSpPr>
      </xdr:nvSpPr>
      <xdr:spPr bwMode="auto">
        <a:xfrm>
          <a:off x="1647825" y="2800350"/>
          <a:ext cx="133350" cy="133350"/>
        </a:xfrm>
        <a:custGeom>
          <a:avLst/>
          <a:gdLst>
            <a:gd name="T0" fmla="*/ 0 w 16384"/>
            <a:gd name="T1" fmla="*/ 2147483647 h 16384"/>
            <a:gd name="T2" fmla="*/ 2147483647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2147483647 w 16384"/>
            <a:gd name="T15" fmla="*/ 2147483647 h 16384"/>
            <a:gd name="T16" fmla="*/ 2147483647 w 16384"/>
            <a:gd name="T17" fmla="*/ 2147483647 h 16384"/>
            <a:gd name="T18" fmla="*/ 2147483647 w 16384"/>
            <a:gd name="T19" fmla="*/ 2147483647 h 16384"/>
            <a:gd name="T20" fmla="*/ 2147483647 w 16384"/>
            <a:gd name="T21" fmla="*/ 2147483647 h 16384"/>
            <a:gd name="T22" fmla="*/ 2147483647 w 16384"/>
            <a:gd name="T23" fmla="*/ 2147483647 h 16384"/>
            <a:gd name="T24" fmla="*/ 2147483647 w 16384"/>
            <a:gd name="T25" fmla="*/ 2147483647 h 16384"/>
            <a:gd name="T26" fmla="*/ 2147483647 w 16384"/>
            <a:gd name="T27" fmla="*/ 2147483647 h 16384"/>
            <a:gd name="T28" fmla="*/ 2147483647 w 16384"/>
            <a:gd name="T29" fmla="*/ 2147483647 h 16384"/>
            <a:gd name="T30" fmla="*/ 2147483647 w 16384"/>
            <a:gd name="T31" fmla="*/ 2147483647 h 16384"/>
            <a:gd name="T32" fmla="*/ 2147483647 w 16384"/>
            <a:gd name="T33" fmla="*/ 2147483647 h 16384"/>
            <a:gd name="T34" fmla="*/ 2147483647 w 16384"/>
            <a:gd name="T35" fmla="*/ 2147483647 h 16384"/>
            <a:gd name="T36" fmla="*/ 2147483647 w 16384"/>
            <a:gd name="T37" fmla="*/ 2147483647 h 16384"/>
            <a:gd name="T38" fmla="*/ 2147483647 w 16384"/>
            <a:gd name="T39" fmla="*/ 2147483647 h 16384"/>
            <a:gd name="T40" fmla="*/ 2147483647 w 16384"/>
            <a:gd name="T41" fmla="*/ 2147483647 h 16384"/>
            <a:gd name="T42" fmla="*/ 2147483647 w 16384"/>
            <a:gd name="T43" fmla="*/ 2147483647 h 16384"/>
            <a:gd name="T44" fmla="*/ 2147483647 w 16384"/>
            <a:gd name="T45" fmla="*/ 2147483647 h 16384"/>
            <a:gd name="T46" fmla="*/ 2147483647 w 16384"/>
            <a:gd name="T47" fmla="*/ 2147483647 h 16384"/>
            <a:gd name="T48" fmla="*/ 2147483647 w 16384"/>
            <a:gd name="T49" fmla="*/ 2147483647 h 16384"/>
            <a:gd name="T50" fmla="*/ 2147483647 w 16384"/>
            <a:gd name="T51" fmla="*/ 2147483647 h 16384"/>
            <a:gd name="T52" fmla="*/ 2147483647 w 16384"/>
            <a:gd name="T53" fmla="*/ 2147483647 h 16384"/>
            <a:gd name="T54" fmla="*/ 2147483647 w 16384"/>
            <a:gd name="T55" fmla="*/ 2147483647 h 16384"/>
            <a:gd name="T56" fmla="*/ 2147483647 w 16384"/>
            <a:gd name="T57" fmla="*/ 2147483647 h 16384"/>
            <a:gd name="T58" fmla="*/ 2147483647 w 16384"/>
            <a:gd name="T59" fmla="*/ 2147483647 h 16384"/>
            <a:gd name="T60" fmla="*/ 2147483647 w 16384"/>
            <a:gd name="T61" fmla="*/ 2147483647 h 16384"/>
            <a:gd name="T62" fmla="*/ 2147483647 w 16384"/>
            <a:gd name="T63" fmla="*/ 2147483647 h 16384"/>
            <a:gd name="T64" fmla="*/ 2147483647 w 16384"/>
            <a:gd name="T65" fmla="*/ 2147483647 h 16384"/>
            <a:gd name="T66" fmla="*/ 2147483647 w 16384"/>
            <a:gd name="T67" fmla="*/ 2147483647 h 16384"/>
            <a:gd name="T68" fmla="*/ 2147483647 w 16384"/>
            <a:gd name="T69" fmla="*/ 2147483647 h 16384"/>
            <a:gd name="T70" fmla="*/ 2147483647 w 16384"/>
            <a:gd name="T71" fmla="*/ 0 h 16384"/>
            <a:gd name="T72" fmla="*/ 2147483647 w 16384"/>
            <a:gd name="T73" fmla="*/ 2147483647 h 16384"/>
            <a:gd name="T74" fmla="*/ 2147483647 w 16384"/>
            <a:gd name="T75" fmla="*/ 2147483647 h 16384"/>
            <a:gd name="T76" fmla="*/ 0 w 16384"/>
            <a:gd name="T77" fmla="*/ 2147483647 h 16384"/>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6384"/>
            <a:gd name="T118" fmla="*/ 0 h 16384"/>
            <a:gd name="T119" fmla="*/ 16384 w 16384"/>
            <a:gd name="T120" fmla="*/ 16384 h 16384"/>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6384" h="16384">
              <a:moveTo>
                <a:pt x="0" y="74"/>
              </a:moveTo>
              <a:lnTo>
                <a:pt x="0" y="16384"/>
              </a:lnTo>
              <a:lnTo>
                <a:pt x="692" y="16235"/>
              </a:lnTo>
              <a:lnTo>
                <a:pt x="1038" y="16235"/>
              </a:lnTo>
              <a:lnTo>
                <a:pt x="1500" y="16161"/>
              </a:lnTo>
              <a:lnTo>
                <a:pt x="2538" y="16161"/>
              </a:lnTo>
              <a:lnTo>
                <a:pt x="2885" y="16235"/>
              </a:lnTo>
              <a:lnTo>
                <a:pt x="3461" y="16310"/>
              </a:lnTo>
              <a:lnTo>
                <a:pt x="3808" y="16310"/>
              </a:lnTo>
              <a:lnTo>
                <a:pt x="4154" y="16384"/>
              </a:lnTo>
              <a:lnTo>
                <a:pt x="6461" y="16384"/>
              </a:lnTo>
              <a:lnTo>
                <a:pt x="6807" y="16310"/>
              </a:lnTo>
              <a:lnTo>
                <a:pt x="7384" y="16310"/>
              </a:lnTo>
              <a:lnTo>
                <a:pt x="7730" y="16235"/>
              </a:lnTo>
              <a:lnTo>
                <a:pt x="8192" y="16235"/>
              </a:lnTo>
              <a:lnTo>
                <a:pt x="8769" y="16086"/>
              </a:lnTo>
              <a:lnTo>
                <a:pt x="9115" y="15937"/>
              </a:lnTo>
              <a:lnTo>
                <a:pt x="9577" y="15863"/>
              </a:lnTo>
              <a:lnTo>
                <a:pt x="10038" y="15714"/>
              </a:lnTo>
              <a:lnTo>
                <a:pt x="10961" y="15267"/>
              </a:lnTo>
              <a:lnTo>
                <a:pt x="11423" y="15118"/>
              </a:lnTo>
              <a:lnTo>
                <a:pt x="11884" y="14820"/>
              </a:lnTo>
              <a:lnTo>
                <a:pt x="12576" y="14448"/>
              </a:lnTo>
              <a:lnTo>
                <a:pt x="12923" y="14150"/>
              </a:lnTo>
              <a:lnTo>
                <a:pt x="13499" y="13852"/>
              </a:lnTo>
              <a:lnTo>
                <a:pt x="13846" y="13703"/>
              </a:lnTo>
              <a:lnTo>
                <a:pt x="13961" y="13405"/>
              </a:lnTo>
              <a:lnTo>
                <a:pt x="14307" y="13256"/>
              </a:lnTo>
              <a:lnTo>
                <a:pt x="14653" y="12958"/>
              </a:lnTo>
              <a:lnTo>
                <a:pt x="14884" y="12735"/>
              </a:lnTo>
              <a:lnTo>
                <a:pt x="15115" y="12362"/>
              </a:lnTo>
              <a:lnTo>
                <a:pt x="15461" y="11990"/>
              </a:lnTo>
              <a:lnTo>
                <a:pt x="15692" y="11618"/>
              </a:lnTo>
              <a:lnTo>
                <a:pt x="15807" y="11171"/>
              </a:lnTo>
              <a:lnTo>
                <a:pt x="16038" y="10799"/>
              </a:lnTo>
              <a:lnTo>
                <a:pt x="16153" y="10426"/>
              </a:lnTo>
              <a:lnTo>
                <a:pt x="16153" y="10128"/>
              </a:lnTo>
              <a:lnTo>
                <a:pt x="16269" y="9756"/>
              </a:lnTo>
              <a:lnTo>
                <a:pt x="16269" y="9458"/>
              </a:lnTo>
              <a:lnTo>
                <a:pt x="16384" y="9160"/>
              </a:lnTo>
              <a:lnTo>
                <a:pt x="16384" y="7671"/>
              </a:lnTo>
              <a:lnTo>
                <a:pt x="16269" y="7447"/>
              </a:lnTo>
              <a:lnTo>
                <a:pt x="16269" y="6926"/>
              </a:lnTo>
              <a:lnTo>
                <a:pt x="16153" y="6479"/>
              </a:lnTo>
              <a:lnTo>
                <a:pt x="16038" y="6256"/>
              </a:lnTo>
              <a:lnTo>
                <a:pt x="16038" y="5958"/>
              </a:lnTo>
              <a:lnTo>
                <a:pt x="15922" y="5585"/>
              </a:lnTo>
              <a:lnTo>
                <a:pt x="15922" y="5362"/>
              </a:lnTo>
              <a:lnTo>
                <a:pt x="15807" y="4990"/>
              </a:lnTo>
              <a:lnTo>
                <a:pt x="15576" y="4692"/>
              </a:lnTo>
              <a:lnTo>
                <a:pt x="15115" y="4245"/>
              </a:lnTo>
              <a:lnTo>
                <a:pt x="14769" y="3947"/>
              </a:lnTo>
              <a:lnTo>
                <a:pt x="14307" y="3724"/>
              </a:lnTo>
              <a:lnTo>
                <a:pt x="13961" y="3426"/>
              </a:lnTo>
              <a:lnTo>
                <a:pt x="13730" y="3202"/>
              </a:lnTo>
              <a:lnTo>
                <a:pt x="13384" y="3128"/>
              </a:lnTo>
              <a:lnTo>
                <a:pt x="13269" y="2830"/>
              </a:lnTo>
              <a:lnTo>
                <a:pt x="12923" y="2607"/>
              </a:lnTo>
              <a:lnTo>
                <a:pt x="12692" y="2383"/>
              </a:lnTo>
              <a:lnTo>
                <a:pt x="12230" y="2085"/>
              </a:lnTo>
              <a:lnTo>
                <a:pt x="11884" y="1787"/>
              </a:lnTo>
              <a:lnTo>
                <a:pt x="11192" y="1341"/>
              </a:lnTo>
              <a:lnTo>
                <a:pt x="10730" y="1192"/>
              </a:lnTo>
              <a:lnTo>
                <a:pt x="10384" y="968"/>
              </a:lnTo>
              <a:lnTo>
                <a:pt x="10038" y="819"/>
              </a:lnTo>
              <a:lnTo>
                <a:pt x="9692" y="819"/>
              </a:lnTo>
              <a:lnTo>
                <a:pt x="9115" y="596"/>
              </a:lnTo>
              <a:lnTo>
                <a:pt x="8654" y="596"/>
              </a:lnTo>
              <a:lnTo>
                <a:pt x="8192" y="447"/>
              </a:lnTo>
              <a:lnTo>
                <a:pt x="6807" y="149"/>
              </a:lnTo>
              <a:lnTo>
                <a:pt x="6346" y="149"/>
              </a:lnTo>
              <a:lnTo>
                <a:pt x="5654" y="0"/>
              </a:lnTo>
              <a:lnTo>
                <a:pt x="3115" y="0"/>
              </a:lnTo>
              <a:lnTo>
                <a:pt x="2769" y="74"/>
              </a:lnTo>
              <a:lnTo>
                <a:pt x="1731" y="74"/>
              </a:lnTo>
              <a:lnTo>
                <a:pt x="1385" y="149"/>
              </a:lnTo>
              <a:lnTo>
                <a:pt x="692" y="149"/>
              </a:lnTo>
              <a:lnTo>
                <a:pt x="0" y="74"/>
              </a:lnTo>
              <a:close/>
            </a:path>
          </a:pathLst>
        </a:custGeom>
        <a:noFill/>
        <a:ln w="9525" cap="flat">
          <a:solidFill>
            <a:srgbClr val="000000"/>
          </a:solidFill>
          <a:prstDash val="solid"/>
          <a:round/>
          <a:headEnd/>
          <a:tailEnd/>
        </a:ln>
      </xdr:spPr>
    </xdr:sp>
    <xdr:clientData/>
  </xdr:twoCellAnchor>
  <xdr:twoCellAnchor>
    <xdr:from>
      <xdr:col>3</xdr:col>
      <xdr:colOff>104775</xdr:colOff>
      <xdr:row>29</xdr:row>
      <xdr:rowOff>114300</xdr:rowOff>
    </xdr:from>
    <xdr:to>
      <xdr:col>5</xdr:col>
      <xdr:colOff>190500</xdr:colOff>
      <xdr:row>31</xdr:row>
      <xdr:rowOff>19050</xdr:rowOff>
    </xdr:to>
    <xdr:grpSp>
      <xdr:nvGrpSpPr>
        <xdr:cNvPr id="12" name="Group 39">
          <a:extLst>
            <a:ext uri="{FF2B5EF4-FFF2-40B4-BE49-F238E27FC236}">
              <a16:creationId xmlns:a16="http://schemas.microsoft.com/office/drawing/2014/main" id="{00000000-0008-0000-0800-00000C000000}"/>
            </a:ext>
          </a:extLst>
        </xdr:cNvPr>
        <xdr:cNvGrpSpPr>
          <a:grpSpLocks/>
        </xdr:cNvGrpSpPr>
      </xdr:nvGrpSpPr>
      <xdr:grpSpPr bwMode="auto">
        <a:xfrm>
          <a:off x="758825" y="5454650"/>
          <a:ext cx="860425" cy="273050"/>
          <a:chOff x="352425" y="2905125"/>
          <a:chExt cx="800705" cy="214361"/>
        </a:xfrm>
      </xdr:grpSpPr>
      <xdr:sp macro="" textlink="">
        <xdr:nvSpPr>
          <xdr:cNvPr id="13" name="Oval 1">
            <a:extLst>
              <a:ext uri="{FF2B5EF4-FFF2-40B4-BE49-F238E27FC236}">
                <a16:creationId xmlns:a16="http://schemas.microsoft.com/office/drawing/2014/main" id="{00000000-0008-0000-0800-00000D000000}"/>
              </a:ext>
            </a:extLst>
          </xdr:cNvPr>
          <xdr:cNvSpPr>
            <a:spLocks noChangeArrowheads="1"/>
          </xdr:cNvSpPr>
        </xdr:nvSpPr>
        <xdr:spPr bwMode="auto">
          <a:xfrm>
            <a:off x="352425" y="2971800"/>
            <a:ext cx="133350" cy="123825"/>
          </a:xfrm>
          <a:prstGeom prst="ellipse">
            <a:avLst/>
          </a:prstGeom>
          <a:noFill/>
          <a:ln w="9525">
            <a:solidFill>
              <a:srgbClr val="000000"/>
            </a:solidFill>
            <a:round/>
            <a:headEnd/>
            <a:tailEnd/>
          </a:ln>
        </xdr:spPr>
      </xdr:sp>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499681" y="2905125"/>
            <a:ext cx="653449" cy="214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Operation</a:t>
            </a:r>
          </a:p>
        </xdr:txBody>
      </xdr:sp>
    </xdr:grpSp>
    <xdr:clientData/>
  </xdr:twoCellAnchor>
  <xdr:twoCellAnchor>
    <xdr:from>
      <xdr:col>3</xdr:col>
      <xdr:colOff>85725</xdr:colOff>
      <xdr:row>31</xdr:row>
      <xdr:rowOff>133350</xdr:rowOff>
    </xdr:from>
    <xdr:to>
      <xdr:col>6</xdr:col>
      <xdr:colOff>57150</xdr:colOff>
      <xdr:row>33</xdr:row>
      <xdr:rowOff>38100</xdr:rowOff>
    </xdr:to>
    <xdr:grpSp>
      <xdr:nvGrpSpPr>
        <xdr:cNvPr id="15" name="Group 46">
          <a:extLst>
            <a:ext uri="{FF2B5EF4-FFF2-40B4-BE49-F238E27FC236}">
              <a16:creationId xmlns:a16="http://schemas.microsoft.com/office/drawing/2014/main" id="{00000000-0008-0000-0800-00000F000000}"/>
            </a:ext>
          </a:extLst>
        </xdr:cNvPr>
        <xdr:cNvGrpSpPr>
          <a:grpSpLocks/>
        </xdr:cNvGrpSpPr>
      </xdr:nvGrpSpPr>
      <xdr:grpSpPr bwMode="auto">
        <a:xfrm>
          <a:off x="739775" y="5842000"/>
          <a:ext cx="1133475" cy="273050"/>
          <a:chOff x="361950" y="3124200"/>
          <a:chExt cx="1100659" cy="216907"/>
        </a:xfrm>
      </xdr:grpSpPr>
      <xdr:sp macro="" textlink="">
        <xdr:nvSpPr>
          <xdr:cNvPr id="16" name="Drawing 4">
            <a:extLst>
              <a:ext uri="{FF2B5EF4-FFF2-40B4-BE49-F238E27FC236}">
                <a16:creationId xmlns:a16="http://schemas.microsoft.com/office/drawing/2014/main" id="{00000000-0008-0000-0800-000010000000}"/>
              </a:ext>
            </a:extLst>
          </xdr:cNvPr>
          <xdr:cNvSpPr>
            <a:spLocks/>
          </xdr:cNvSpPr>
        </xdr:nvSpPr>
        <xdr:spPr bwMode="auto">
          <a:xfrm>
            <a:off x="361950" y="3162300"/>
            <a:ext cx="133350" cy="171450"/>
          </a:xfrm>
          <a:custGeom>
            <a:avLst/>
            <a:gdLst>
              <a:gd name="T0" fmla="*/ 0 w 16384"/>
              <a:gd name="T1" fmla="*/ 2147483647 h 16384"/>
              <a:gd name="T2" fmla="*/ 0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0 h 16384"/>
              <a:gd name="T12" fmla="*/ 2147483647 w 16384"/>
              <a:gd name="T13" fmla="*/ 2147483647 h 16384"/>
              <a:gd name="T14" fmla="*/ 0 w 16384"/>
              <a:gd name="T15" fmla="*/ 2147483647 h 16384"/>
              <a:gd name="T16" fmla="*/ 0 60000 65536"/>
              <a:gd name="T17" fmla="*/ 0 60000 65536"/>
              <a:gd name="T18" fmla="*/ 0 60000 65536"/>
              <a:gd name="T19" fmla="*/ 0 60000 65536"/>
              <a:gd name="T20" fmla="*/ 0 60000 65536"/>
              <a:gd name="T21" fmla="*/ 0 60000 65536"/>
              <a:gd name="T22" fmla="*/ 0 60000 65536"/>
              <a:gd name="T23" fmla="*/ 0 60000 65536"/>
              <a:gd name="T24" fmla="*/ 0 w 16384"/>
              <a:gd name="T25" fmla="*/ 0 h 16384"/>
              <a:gd name="T26" fmla="*/ 16384 w 16384"/>
              <a:gd name="T27" fmla="*/ 16384 h 1638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6384" h="16384">
                <a:moveTo>
                  <a:pt x="0" y="3511"/>
                </a:moveTo>
                <a:lnTo>
                  <a:pt x="0" y="12873"/>
                </a:lnTo>
                <a:lnTo>
                  <a:pt x="10034" y="12873"/>
                </a:lnTo>
                <a:lnTo>
                  <a:pt x="10034" y="16384"/>
                </a:lnTo>
                <a:lnTo>
                  <a:pt x="16384" y="8192"/>
                </a:lnTo>
                <a:lnTo>
                  <a:pt x="10034" y="0"/>
                </a:lnTo>
                <a:lnTo>
                  <a:pt x="10034" y="3511"/>
                </a:lnTo>
                <a:lnTo>
                  <a:pt x="0" y="3511"/>
                </a:lnTo>
                <a:close/>
              </a:path>
            </a:pathLst>
          </a:custGeom>
          <a:noFill/>
          <a:ln w="9525" cap="flat">
            <a:solidFill>
              <a:srgbClr val="000000"/>
            </a:solidFill>
            <a:prstDash val="solid"/>
            <a:round/>
            <a:headEnd/>
            <a:tailEnd/>
          </a:ln>
        </xdr:spPr>
      </xdr:sp>
      <xdr:sp macro="" textlink="">
        <xdr:nvSpPr>
          <xdr:cNvPr id="17" name="TextBox 16">
            <a:extLst>
              <a:ext uri="{FF2B5EF4-FFF2-40B4-BE49-F238E27FC236}">
                <a16:creationId xmlns:a16="http://schemas.microsoft.com/office/drawing/2014/main" id="{00000000-0008-0000-0800-000011000000}"/>
              </a:ext>
            </a:extLst>
          </xdr:cNvPr>
          <xdr:cNvSpPr txBox="1"/>
        </xdr:nvSpPr>
        <xdr:spPr>
          <a:xfrm>
            <a:off x="506774" y="3124200"/>
            <a:ext cx="955835" cy="2169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Transportation</a:t>
            </a:r>
          </a:p>
        </xdr:txBody>
      </xdr:sp>
    </xdr:grpSp>
    <xdr:clientData/>
  </xdr:twoCellAnchor>
  <xdr:twoCellAnchor>
    <xdr:from>
      <xdr:col>3</xdr:col>
      <xdr:colOff>76200</xdr:colOff>
      <xdr:row>33</xdr:row>
      <xdr:rowOff>133350</xdr:rowOff>
    </xdr:from>
    <xdr:to>
      <xdr:col>5</xdr:col>
      <xdr:colOff>209550</xdr:colOff>
      <xdr:row>35</xdr:row>
      <xdr:rowOff>38100</xdr:rowOff>
    </xdr:to>
    <xdr:grpSp>
      <xdr:nvGrpSpPr>
        <xdr:cNvPr id="18" name="Group 43">
          <a:extLst>
            <a:ext uri="{FF2B5EF4-FFF2-40B4-BE49-F238E27FC236}">
              <a16:creationId xmlns:a16="http://schemas.microsoft.com/office/drawing/2014/main" id="{00000000-0008-0000-0800-000012000000}"/>
            </a:ext>
          </a:extLst>
        </xdr:cNvPr>
        <xdr:cNvGrpSpPr>
          <a:grpSpLocks/>
        </xdr:cNvGrpSpPr>
      </xdr:nvGrpSpPr>
      <xdr:grpSpPr bwMode="auto">
        <a:xfrm>
          <a:off x="730250" y="6210300"/>
          <a:ext cx="908050" cy="273050"/>
          <a:chOff x="342900" y="3343275"/>
          <a:chExt cx="874609" cy="209493"/>
        </a:xfrm>
      </xdr:grpSpPr>
      <xdr:sp macro="" textlink="">
        <xdr:nvSpPr>
          <xdr:cNvPr id="19" name="Rectangle 2">
            <a:extLst>
              <a:ext uri="{FF2B5EF4-FFF2-40B4-BE49-F238E27FC236}">
                <a16:creationId xmlns:a16="http://schemas.microsoft.com/office/drawing/2014/main" id="{00000000-0008-0000-0800-000013000000}"/>
              </a:ext>
            </a:extLst>
          </xdr:cNvPr>
          <xdr:cNvSpPr>
            <a:spLocks noChangeArrowheads="1"/>
          </xdr:cNvSpPr>
        </xdr:nvSpPr>
        <xdr:spPr bwMode="auto">
          <a:xfrm>
            <a:off x="342900" y="3409950"/>
            <a:ext cx="123825" cy="123825"/>
          </a:xfrm>
          <a:prstGeom prst="rect">
            <a:avLst/>
          </a:prstGeom>
          <a:noFill/>
          <a:ln w="9525">
            <a:solidFill>
              <a:srgbClr val="000000"/>
            </a:solidFill>
            <a:miter lim="800000"/>
            <a:headEnd/>
            <a:tailEnd/>
          </a:ln>
        </xdr:spPr>
      </xdr:sp>
      <xdr:sp macro="" textlink="">
        <xdr:nvSpPr>
          <xdr:cNvPr id="20" name="TextBox 19">
            <a:extLst>
              <a:ext uri="{FF2B5EF4-FFF2-40B4-BE49-F238E27FC236}">
                <a16:creationId xmlns:a16="http://schemas.microsoft.com/office/drawing/2014/main" id="{00000000-0008-0000-0800-000014000000}"/>
              </a:ext>
            </a:extLst>
          </xdr:cNvPr>
          <xdr:cNvSpPr txBox="1"/>
        </xdr:nvSpPr>
        <xdr:spPr>
          <a:xfrm>
            <a:off x="523526" y="3343275"/>
            <a:ext cx="693983" cy="2094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Inspection</a:t>
            </a:r>
          </a:p>
        </xdr:txBody>
      </xdr:sp>
    </xdr:grpSp>
    <xdr:clientData/>
  </xdr:twoCellAnchor>
  <xdr:twoCellAnchor>
    <xdr:from>
      <xdr:col>3</xdr:col>
      <xdr:colOff>104775</xdr:colOff>
      <xdr:row>36</xdr:row>
      <xdr:rowOff>19050</xdr:rowOff>
    </xdr:from>
    <xdr:to>
      <xdr:col>4</xdr:col>
      <xdr:colOff>304800</xdr:colOff>
      <xdr:row>37</xdr:row>
      <xdr:rowOff>85725</xdr:rowOff>
    </xdr:to>
    <xdr:grpSp>
      <xdr:nvGrpSpPr>
        <xdr:cNvPr id="21" name="Group 44">
          <a:extLst>
            <a:ext uri="{FF2B5EF4-FFF2-40B4-BE49-F238E27FC236}">
              <a16:creationId xmlns:a16="http://schemas.microsoft.com/office/drawing/2014/main" id="{00000000-0008-0000-0800-000015000000}"/>
            </a:ext>
          </a:extLst>
        </xdr:cNvPr>
        <xdr:cNvGrpSpPr>
          <a:grpSpLocks/>
        </xdr:cNvGrpSpPr>
      </xdr:nvGrpSpPr>
      <xdr:grpSpPr bwMode="auto">
        <a:xfrm>
          <a:off x="758825" y="6648450"/>
          <a:ext cx="587375" cy="250825"/>
          <a:chOff x="342900" y="3562350"/>
          <a:chExt cx="577355" cy="207047"/>
        </a:xfrm>
      </xdr:grpSpPr>
      <xdr:sp macro="" textlink="">
        <xdr:nvSpPr>
          <xdr:cNvPr id="22" name="Drawing 12">
            <a:extLst>
              <a:ext uri="{FF2B5EF4-FFF2-40B4-BE49-F238E27FC236}">
                <a16:creationId xmlns:a16="http://schemas.microsoft.com/office/drawing/2014/main" id="{00000000-0008-0000-0800-000016000000}"/>
              </a:ext>
            </a:extLst>
          </xdr:cNvPr>
          <xdr:cNvSpPr>
            <a:spLocks/>
          </xdr:cNvSpPr>
        </xdr:nvSpPr>
        <xdr:spPr bwMode="auto">
          <a:xfrm>
            <a:off x="342900" y="3629025"/>
            <a:ext cx="133350" cy="133350"/>
          </a:xfrm>
          <a:custGeom>
            <a:avLst/>
            <a:gdLst>
              <a:gd name="T0" fmla="*/ 0 w 16384"/>
              <a:gd name="T1" fmla="*/ 2147483647 h 16384"/>
              <a:gd name="T2" fmla="*/ 2147483647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2147483647 w 16384"/>
              <a:gd name="T15" fmla="*/ 2147483647 h 16384"/>
              <a:gd name="T16" fmla="*/ 2147483647 w 16384"/>
              <a:gd name="T17" fmla="*/ 2147483647 h 16384"/>
              <a:gd name="T18" fmla="*/ 2147483647 w 16384"/>
              <a:gd name="T19" fmla="*/ 2147483647 h 16384"/>
              <a:gd name="T20" fmla="*/ 2147483647 w 16384"/>
              <a:gd name="T21" fmla="*/ 2147483647 h 16384"/>
              <a:gd name="T22" fmla="*/ 2147483647 w 16384"/>
              <a:gd name="T23" fmla="*/ 2147483647 h 16384"/>
              <a:gd name="T24" fmla="*/ 2147483647 w 16384"/>
              <a:gd name="T25" fmla="*/ 2147483647 h 16384"/>
              <a:gd name="T26" fmla="*/ 2147483647 w 16384"/>
              <a:gd name="T27" fmla="*/ 2147483647 h 16384"/>
              <a:gd name="T28" fmla="*/ 2147483647 w 16384"/>
              <a:gd name="T29" fmla="*/ 2147483647 h 16384"/>
              <a:gd name="T30" fmla="*/ 2147483647 w 16384"/>
              <a:gd name="T31" fmla="*/ 2147483647 h 16384"/>
              <a:gd name="T32" fmla="*/ 2147483647 w 16384"/>
              <a:gd name="T33" fmla="*/ 2147483647 h 16384"/>
              <a:gd name="T34" fmla="*/ 2147483647 w 16384"/>
              <a:gd name="T35" fmla="*/ 2147483647 h 16384"/>
              <a:gd name="T36" fmla="*/ 2147483647 w 16384"/>
              <a:gd name="T37" fmla="*/ 2147483647 h 16384"/>
              <a:gd name="T38" fmla="*/ 2147483647 w 16384"/>
              <a:gd name="T39" fmla="*/ 2147483647 h 16384"/>
              <a:gd name="T40" fmla="*/ 2147483647 w 16384"/>
              <a:gd name="T41" fmla="*/ 2147483647 h 16384"/>
              <a:gd name="T42" fmla="*/ 2147483647 w 16384"/>
              <a:gd name="T43" fmla="*/ 2147483647 h 16384"/>
              <a:gd name="T44" fmla="*/ 2147483647 w 16384"/>
              <a:gd name="T45" fmla="*/ 2147483647 h 16384"/>
              <a:gd name="T46" fmla="*/ 2147483647 w 16384"/>
              <a:gd name="T47" fmla="*/ 2147483647 h 16384"/>
              <a:gd name="T48" fmla="*/ 2147483647 w 16384"/>
              <a:gd name="T49" fmla="*/ 2147483647 h 16384"/>
              <a:gd name="T50" fmla="*/ 2147483647 w 16384"/>
              <a:gd name="T51" fmla="*/ 2147483647 h 16384"/>
              <a:gd name="T52" fmla="*/ 2147483647 w 16384"/>
              <a:gd name="T53" fmla="*/ 2147483647 h 16384"/>
              <a:gd name="T54" fmla="*/ 2147483647 w 16384"/>
              <a:gd name="T55" fmla="*/ 2147483647 h 16384"/>
              <a:gd name="T56" fmla="*/ 2147483647 w 16384"/>
              <a:gd name="T57" fmla="*/ 2147483647 h 16384"/>
              <a:gd name="T58" fmla="*/ 2147483647 w 16384"/>
              <a:gd name="T59" fmla="*/ 2147483647 h 16384"/>
              <a:gd name="T60" fmla="*/ 2147483647 w 16384"/>
              <a:gd name="T61" fmla="*/ 2147483647 h 16384"/>
              <a:gd name="T62" fmla="*/ 2147483647 w 16384"/>
              <a:gd name="T63" fmla="*/ 2147483647 h 16384"/>
              <a:gd name="T64" fmla="*/ 2147483647 w 16384"/>
              <a:gd name="T65" fmla="*/ 2147483647 h 16384"/>
              <a:gd name="T66" fmla="*/ 2147483647 w 16384"/>
              <a:gd name="T67" fmla="*/ 2147483647 h 16384"/>
              <a:gd name="T68" fmla="*/ 2147483647 w 16384"/>
              <a:gd name="T69" fmla="*/ 2147483647 h 16384"/>
              <a:gd name="T70" fmla="*/ 2147483647 w 16384"/>
              <a:gd name="T71" fmla="*/ 0 h 16384"/>
              <a:gd name="T72" fmla="*/ 2147483647 w 16384"/>
              <a:gd name="T73" fmla="*/ 2147483647 h 16384"/>
              <a:gd name="T74" fmla="*/ 2147483647 w 16384"/>
              <a:gd name="T75" fmla="*/ 2147483647 h 16384"/>
              <a:gd name="T76" fmla="*/ 0 w 16384"/>
              <a:gd name="T77" fmla="*/ 2147483647 h 16384"/>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6384"/>
              <a:gd name="T118" fmla="*/ 0 h 16384"/>
              <a:gd name="T119" fmla="*/ 16384 w 16384"/>
              <a:gd name="T120" fmla="*/ 16384 h 16384"/>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6384" h="16384">
                <a:moveTo>
                  <a:pt x="0" y="74"/>
                </a:moveTo>
                <a:lnTo>
                  <a:pt x="0" y="16384"/>
                </a:lnTo>
                <a:lnTo>
                  <a:pt x="692" y="16235"/>
                </a:lnTo>
                <a:lnTo>
                  <a:pt x="1038" y="16235"/>
                </a:lnTo>
                <a:lnTo>
                  <a:pt x="1500" y="16161"/>
                </a:lnTo>
                <a:lnTo>
                  <a:pt x="2538" y="16161"/>
                </a:lnTo>
                <a:lnTo>
                  <a:pt x="2885" y="16235"/>
                </a:lnTo>
                <a:lnTo>
                  <a:pt x="3461" y="16310"/>
                </a:lnTo>
                <a:lnTo>
                  <a:pt x="3808" y="16310"/>
                </a:lnTo>
                <a:lnTo>
                  <a:pt x="4154" y="16384"/>
                </a:lnTo>
                <a:lnTo>
                  <a:pt x="6461" y="16384"/>
                </a:lnTo>
                <a:lnTo>
                  <a:pt x="6807" y="16310"/>
                </a:lnTo>
                <a:lnTo>
                  <a:pt x="7384" y="16310"/>
                </a:lnTo>
                <a:lnTo>
                  <a:pt x="7730" y="16235"/>
                </a:lnTo>
                <a:lnTo>
                  <a:pt x="8192" y="16235"/>
                </a:lnTo>
                <a:lnTo>
                  <a:pt x="8769" y="16086"/>
                </a:lnTo>
                <a:lnTo>
                  <a:pt x="9115" y="15937"/>
                </a:lnTo>
                <a:lnTo>
                  <a:pt x="9577" y="15863"/>
                </a:lnTo>
                <a:lnTo>
                  <a:pt x="10038" y="15714"/>
                </a:lnTo>
                <a:lnTo>
                  <a:pt x="10961" y="15267"/>
                </a:lnTo>
                <a:lnTo>
                  <a:pt x="11423" y="15118"/>
                </a:lnTo>
                <a:lnTo>
                  <a:pt x="11884" y="14820"/>
                </a:lnTo>
                <a:lnTo>
                  <a:pt x="12576" y="14448"/>
                </a:lnTo>
                <a:lnTo>
                  <a:pt x="12923" y="14150"/>
                </a:lnTo>
                <a:lnTo>
                  <a:pt x="13499" y="13852"/>
                </a:lnTo>
                <a:lnTo>
                  <a:pt x="13846" y="13703"/>
                </a:lnTo>
                <a:lnTo>
                  <a:pt x="13961" y="13405"/>
                </a:lnTo>
                <a:lnTo>
                  <a:pt x="14307" y="13256"/>
                </a:lnTo>
                <a:lnTo>
                  <a:pt x="14653" y="12958"/>
                </a:lnTo>
                <a:lnTo>
                  <a:pt x="14884" y="12735"/>
                </a:lnTo>
                <a:lnTo>
                  <a:pt x="15115" y="12362"/>
                </a:lnTo>
                <a:lnTo>
                  <a:pt x="15461" y="11990"/>
                </a:lnTo>
                <a:lnTo>
                  <a:pt x="15692" y="11618"/>
                </a:lnTo>
                <a:lnTo>
                  <a:pt x="15807" y="11171"/>
                </a:lnTo>
                <a:lnTo>
                  <a:pt x="16038" y="10799"/>
                </a:lnTo>
                <a:lnTo>
                  <a:pt x="16153" y="10426"/>
                </a:lnTo>
                <a:lnTo>
                  <a:pt x="16153" y="10128"/>
                </a:lnTo>
                <a:lnTo>
                  <a:pt x="16269" y="9756"/>
                </a:lnTo>
                <a:lnTo>
                  <a:pt x="16269" y="9458"/>
                </a:lnTo>
                <a:lnTo>
                  <a:pt x="16384" y="9160"/>
                </a:lnTo>
                <a:lnTo>
                  <a:pt x="16384" y="7671"/>
                </a:lnTo>
                <a:lnTo>
                  <a:pt x="16269" y="7447"/>
                </a:lnTo>
                <a:lnTo>
                  <a:pt x="16269" y="6926"/>
                </a:lnTo>
                <a:lnTo>
                  <a:pt x="16153" y="6479"/>
                </a:lnTo>
                <a:lnTo>
                  <a:pt x="16038" y="6256"/>
                </a:lnTo>
                <a:lnTo>
                  <a:pt x="16038" y="5958"/>
                </a:lnTo>
                <a:lnTo>
                  <a:pt x="15922" y="5585"/>
                </a:lnTo>
                <a:lnTo>
                  <a:pt x="15922" y="5362"/>
                </a:lnTo>
                <a:lnTo>
                  <a:pt x="15807" y="4990"/>
                </a:lnTo>
                <a:lnTo>
                  <a:pt x="15576" y="4692"/>
                </a:lnTo>
                <a:lnTo>
                  <a:pt x="15115" y="4245"/>
                </a:lnTo>
                <a:lnTo>
                  <a:pt x="14769" y="3947"/>
                </a:lnTo>
                <a:lnTo>
                  <a:pt x="14307" y="3724"/>
                </a:lnTo>
                <a:lnTo>
                  <a:pt x="13961" y="3426"/>
                </a:lnTo>
                <a:lnTo>
                  <a:pt x="13730" y="3202"/>
                </a:lnTo>
                <a:lnTo>
                  <a:pt x="13384" y="3128"/>
                </a:lnTo>
                <a:lnTo>
                  <a:pt x="13269" y="2830"/>
                </a:lnTo>
                <a:lnTo>
                  <a:pt x="12923" y="2607"/>
                </a:lnTo>
                <a:lnTo>
                  <a:pt x="12692" y="2383"/>
                </a:lnTo>
                <a:lnTo>
                  <a:pt x="12230" y="2085"/>
                </a:lnTo>
                <a:lnTo>
                  <a:pt x="11884" y="1787"/>
                </a:lnTo>
                <a:lnTo>
                  <a:pt x="11192" y="1341"/>
                </a:lnTo>
                <a:lnTo>
                  <a:pt x="10730" y="1192"/>
                </a:lnTo>
                <a:lnTo>
                  <a:pt x="10384" y="968"/>
                </a:lnTo>
                <a:lnTo>
                  <a:pt x="10038" y="819"/>
                </a:lnTo>
                <a:lnTo>
                  <a:pt x="9692" y="819"/>
                </a:lnTo>
                <a:lnTo>
                  <a:pt x="9115" y="596"/>
                </a:lnTo>
                <a:lnTo>
                  <a:pt x="8654" y="596"/>
                </a:lnTo>
                <a:lnTo>
                  <a:pt x="8192" y="447"/>
                </a:lnTo>
                <a:lnTo>
                  <a:pt x="6807" y="149"/>
                </a:lnTo>
                <a:lnTo>
                  <a:pt x="6346" y="149"/>
                </a:lnTo>
                <a:lnTo>
                  <a:pt x="5654" y="0"/>
                </a:lnTo>
                <a:lnTo>
                  <a:pt x="3115" y="0"/>
                </a:lnTo>
                <a:lnTo>
                  <a:pt x="2769" y="74"/>
                </a:lnTo>
                <a:lnTo>
                  <a:pt x="1731" y="74"/>
                </a:lnTo>
                <a:lnTo>
                  <a:pt x="1385" y="149"/>
                </a:lnTo>
                <a:lnTo>
                  <a:pt x="692" y="149"/>
                </a:lnTo>
                <a:lnTo>
                  <a:pt x="0" y="74"/>
                </a:lnTo>
                <a:close/>
              </a:path>
            </a:pathLst>
          </a:custGeom>
          <a:noFill/>
          <a:ln w="9525" cap="flat">
            <a:solidFill>
              <a:srgbClr val="000000"/>
            </a:solidFill>
            <a:prstDash val="solid"/>
            <a:round/>
            <a:headEnd/>
            <a:tailEnd/>
          </a:ln>
        </xdr:spPr>
      </xdr:sp>
      <xdr:sp macro="" textlink="">
        <xdr:nvSpPr>
          <xdr:cNvPr id="23" name="TextBox 22">
            <a:extLst>
              <a:ext uri="{FF2B5EF4-FFF2-40B4-BE49-F238E27FC236}">
                <a16:creationId xmlns:a16="http://schemas.microsoft.com/office/drawing/2014/main" id="{00000000-0008-0000-0800-000017000000}"/>
              </a:ext>
            </a:extLst>
          </xdr:cNvPr>
          <xdr:cNvSpPr txBox="1"/>
        </xdr:nvSpPr>
        <xdr:spPr>
          <a:xfrm>
            <a:off x="506484" y="3562350"/>
            <a:ext cx="413771" cy="2070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Delay</a:t>
            </a:r>
          </a:p>
        </xdr:txBody>
      </xdr:sp>
    </xdr:grpSp>
    <xdr:clientData/>
  </xdr:twoCellAnchor>
  <xdr:twoCellAnchor>
    <xdr:from>
      <xdr:col>3</xdr:col>
      <xdr:colOff>85725</xdr:colOff>
      <xdr:row>38</xdr:row>
      <xdr:rowOff>19050</xdr:rowOff>
    </xdr:from>
    <xdr:to>
      <xdr:col>5</xdr:col>
      <xdr:colOff>76200</xdr:colOff>
      <xdr:row>39</xdr:row>
      <xdr:rowOff>85725</xdr:rowOff>
    </xdr:to>
    <xdr:grpSp>
      <xdr:nvGrpSpPr>
        <xdr:cNvPr id="24" name="Group 45">
          <a:extLst>
            <a:ext uri="{FF2B5EF4-FFF2-40B4-BE49-F238E27FC236}">
              <a16:creationId xmlns:a16="http://schemas.microsoft.com/office/drawing/2014/main" id="{00000000-0008-0000-0800-000018000000}"/>
            </a:ext>
          </a:extLst>
        </xdr:cNvPr>
        <xdr:cNvGrpSpPr>
          <a:grpSpLocks/>
        </xdr:cNvGrpSpPr>
      </xdr:nvGrpSpPr>
      <xdr:grpSpPr bwMode="auto">
        <a:xfrm>
          <a:off x="739775" y="7016750"/>
          <a:ext cx="765175" cy="250825"/>
          <a:chOff x="314325" y="3790950"/>
          <a:chExt cx="703455" cy="209493"/>
        </a:xfrm>
      </xdr:grpSpPr>
      <xdr:sp macro="" textlink="">
        <xdr:nvSpPr>
          <xdr:cNvPr id="25" name="Drawing 3">
            <a:extLst>
              <a:ext uri="{FF2B5EF4-FFF2-40B4-BE49-F238E27FC236}">
                <a16:creationId xmlns:a16="http://schemas.microsoft.com/office/drawing/2014/main" id="{00000000-0008-0000-0800-000019000000}"/>
              </a:ext>
            </a:extLst>
          </xdr:cNvPr>
          <xdr:cNvSpPr>
            <a:spLocks/>
          </xdr:cNvSpPr>
        </xdr:nvSpPr>
        <xdr:spPr bwMode="auto">
          <a:xfrm>
            <a:off x="314325" y="3867150"/>
            <a:ext cx="161925" cy="114300"/>
          </a:xfrm>
          <a:custGeom>
            <a:avLst/>
            <a:gdLst>
              <a:gd name="T0" fmla="*/ 2147483647 w 16384"/>
              <a:gd name="T1" fmla="*/ 2147483647 h 16384"/>
              <a:gd name="T2" fmla="*/ 2147483647 w 16384"/>
              <a:gd name="T3" fmla="*/ 0 h 16384"/>
              <a:gd name="T4" fmla="*/ 0 w 16384"/>
              <a:gd name="T5" fmla="*/ 0 h 16384"/>
              <a:gd name="T6" fmla="*/ 2147483647 w 16384"/>
              <a:gd name="T7" fmla="*/ 2147483647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16384"/>
                </a:moveTo>
                <a:lnTo>
                  <a:pt x="16384" y="0"/>
                </a:lnTo>
                <a:lnTo>
                  <a:pt x="0" y="0"/>
                </a:lnTo>
                <a:lnTo>
                  <a:pt x="8192" y="16384"/>
                </a:lnTo>
                <a:close/>
              </a:path>
            </a:pathLst>
          </a:custGeom>
          <a:noFill/>
          <a:ln w="9525" cap="flat">
            <a:solidFill>
              <a:srgbClr val="000000"/>
            </a:solidFill>
            <a:prstDash val="solid"/>
            <a:round/>
            <a:headEnd/>
            <a:tailEnd/>
          </a:ln>
        </xdr:spPr>
      </xdr:sp>
      <xdr:sp macro="" textlink="">
        <xdr:nvSpPr>
          <xdr:cNvPr id="26" name="TextBox 25">
            <a:extLst>
              <a:ext uri="{FF2B5EF4-FFF2-40B4-BE49-F238E27FC236}">
                <a16:creationId xmlns:a16="http://schemas.microsoft.com/office/drawing/2014/main" id="{00000000-0008-0000-0800-00001A000000}"/>
              </a:ext>
            </a:extLst>
          </xdr:cNvPr>
          <xdr:cNvSpPr txBox="1"/>
        </xdr:nvSpPr>
        <xdr:spPr>
          <a:xfrm>
            <a:off x="515312" y="3790950"/>
            <a:ext cx="502468" cy="2094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Storage</a:t>
            </a:r>
          </a:p>
        </xdr:txBody>
      </xdr:sp>
    </xdr:grpSp>
    <xdr:clientData/>
  </xdr:twoCellAnchor>
  <xdr:twoCellAnchor editAs="oneCell">
    <xdr:from>
      <xdr:col>0</xdr:col>
      <xdr:colOff>161925</xdr:colOff>
      <xdr:row>0</xdr:row>
      <xdr:rowOff>133350</xdr:rowOff>
    </xdr:from>
    <xdr:to>
      <xdr:col>6</xdr:col>
      <xdr:colOff>161925</xdr:colOff>
      <xdr:row>3</xdr:row>
      <xdr:rowOff>131952</xdr:rowOff>
    </xdr:to>
    <xdr:pic>
      <xdr:nvPicPr>
        <xdr:cNvPr id="28" name="Pictur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33350"/>
          <a:ext cx="1743075" cy="493902"/>
        </a:xfrm>
        <a:prstGeom prst="rect">
          <a:avLst/>
        </a:prstGeom>
      </xdr:spPr>
    </xdr:pic>
    <xdr:clientData/>
  </xdr:twoCellAnchor>
  <xdr:twoCellAnchor editAs="oneCell">
    <xdr:from>
      <xdr:col>15</xdr:col>
      <xdr:colOff>104775</xdr:colOff>
      <xdr:row>1</xdr:row>
      <xdr:rowOff>28575</xdr:rowOff>
    </xdr:from>
    <xdr:to>
      <xdr:col>16</xdr:col>
      <xdr:colOff>390525</xdr:colOff>
      <xdr:row>2</xdr:row>
      <xdr:rowOff>94551</xdr:rowOff>
    </xdr:to>
    <xdr:pic>
      <xdr:nvPicPr>
        <xdr:cNvPr id="29" name="Picture 28">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00900" y="190500"/>
          <a:ext cx="895350" cy="227901"/>
        </a:xfrm>
        <a:prstGeom prst="rect">
          <a:avLst/>
        </a:prstGeom>
      </xdr:spPr>
    </xdr:pic>
    <xdr:clientData/>
  </xdr:twoCellAnchor>
  <xdr:twoCellAnchor editAs="oneCell">
    <xdr:from>
      <xdr:col>28</xdr:col>
      <xdr:colOff>28574</xdr:colOff>
      <xdr:row>13</xdr:row>
      <xdr:rowOff>38100</xdr:rowOff>
    </xdr:from>
    <xdr:to>
      <xdr:col>37</xdr:col>
      <xdr:colOff>131695</xdr:colOff>
      <xdr:row>66</xdr:row>
      <xdr:rowOff>38100</xdr:rowOff>
    </xdr:to>
    <xdr:pic>
      <xdr:nvPicPr>
        <xdr:cNvPr id="38" name="Picture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049499" y="2390775"/>
          <a:ext cx="5589521" cy="9334500"/>
        </a:xfrm>
        <a:prstGeom prst="rect">
          <a:avLst/>
        </a:prstGeom>
      </xdr:spPr>
    </xdr:pic>
    <xdr:clientData/>
  </xdr:twoCellAnchor>
  <xdr:twoCellAnchor>
    <xdr:from>
      <xdr:col>19</xdr:col>
      <xdr:colOff>28575</xdr:colOff>
      <xdr:row>13</xdr:row>
      <xdr:rowOff>38100</xdr:rowOff>
    </xdr:from>
    <xdr:to>
      <xdr:col>27</xdr:col>
      <xdr:colOff>285750</xdr:colOff>
      <xdr:row>54</xdr:row>
      <xdr:rowOff>9525</xdr:rowOff>
    </xdr:to>
    <xdr:grpSp>
      <xdr:nvGrpSpPr>
        <xdr:cNvPr id="43" name="Group 42">
          <a:extLst>
            <a:ext uri="{FF2B5EF4-FFF2-40B4-BE49-F238E27FC236}">
              <a16:creationId xmlns:a16="http://schemas.microsoft.com/office/drawing/2014/main" id="{00000000-0008-0000-0800-00002B000000}"/>
            </a:ext>
          </a:extLst>
        </xdr:cNvPr>
        <xdr:cNvGrpSpPr/>
      </xdr:nvGrpSpPr>
      <xdr:grpSpPr>
        <a:xfrm>
          <a:off x="10023475" y="2362200"/>
          <a:ext cx="5387975" cy="7210425"/>
          <a:chOff x="8915400" y="2371725"/>
          <a:chExt cx="5133975" cy="7058025"/>
        </a:xfrm>
      </xdr:grpSpPr>
      <xdr:pic>
        <xdr:nvPicPr>
          <xdr:cNvPr id="31" name="Picture 1">
            <a:extLst>
              <a:ext uri="{FF2B5EF4-FFF2-40B4-BE49-F238E27FC236}">
                <a16:creationId xmlns:a16="http://schemas.microsoft.com/office/drawing/2014/main" id="{00000000-0008-0000-0800-00001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15400" y="2371725"/>
            <a:ext cx="5133975" cy="705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sp macro="" textlink="">
        <xdr:nvSpPr>
          <xdr:cNvPr id="40" name="TextBox 39">
            <a:extLst>
              <a:ext uri="{FF2B5EF4-FFF2-40B4-BE49-F238E27FC236}">
                <a16:creationId xmlns:a16="http://schemas.microsoft.com/office/drawing/2014/main" id="{00000000-0008-0000-0800-000028000000}"/>
              </a:ext>
            </a:extLst>
          </xdr:cNvPr>
          <xdr:cNvSpPr txBox="1"/>
        </xdr:nvSpPr>
        <xdr:spPr>
          <a:xfrm rot="19915159">
            <a:off x="10058400" y="5943599"/>
            <a:ext cx="3119320" cy="1146611"/>
          </a:xfrm>
          <a:prstGeom prst="rect">
            <a:avLst/>
          </a:prstGeom>
          <a:solidFill>
            <a:srgbClr val="FFFF00">
              <a:alpha val="34000"/>
            </a:srgbClr>
          </a:solidFill>
          <a:ln>
            <a:solidFill>
              <a:schemeClr val="tx1">
                <a:alpha val="22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6600"/>
              <a:t>SAMPLE</a:t>
            </a:r>
          </a:p>
        </xdr:txBody>
      </xdr:sp>
    </xdr:grpSp>
    <xdr:clientData/>
  </xdr:twoCellAnchor>
  <xdr:twoCellAnchor>
    <xdr:from>
      <xdr:col>16</xdr:col>
      <xdr:colOff>266700</xdr:colOff>
      <xdr:row>54</xdr:row>
      <xdr:rowOff>133350</xdr:rowOff>
    </xdr:from>
    <xdr:to>
      <xdr:col>27</xdr:col>
      <xdr:colOff>438150</xdr:colOff>
      <xdr:row>83</xdr:row>
      <xdr:rowOff>142875</xdr:rowOff>
    </xdr:to>
    <xdr:grpSp>
      <xdr:nvGrpSpPr>
        <xdr:cNvPr id="42" name="Group 41">
          <a:extLst>
            <a:ext uri="{FF2B5EF4-FFF2-40B4-BE49-F238E27FC236}">
              <a16:creationId xmlns:a16="http://schemas.microsoft.com/office/drawing/2014/main" id="{00000000-0008-0000-0800-00002A000000}"/>
            </a:ext>
          </a:extLst>
        </xdr:cNvPr>
        <xdr:cNvGrpSpPr/>
      </xdr:nvGrpSpPr>
      <xdr:grpSpPr>
        <a:xfrm>
          <a:off x="8337550" y="9696450"/>
          <a:ext cx="7226300" cy="4625975"/>
          <a:chOff x="8924925" y="9696450"/>
          <a:chExt cx="6877050" cy="4714875"/>
        </a:xfrm>
      </xdr:grpSpPr>
      <xdr:pic>
        <xdr:nvPicPr>
          <xdr:cNvPr id="36" name="Picture 2">
            <a:extLst>
              <a:ext uri="{FF2B5EF4-FFF2-40B4-BE49-F238E27FC236}">
                <a16:creationId xmlns:a16="http://schemas.microsoft.com/office/drawing/2014/main" id="{00000000-0008-0000-0800-00002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924925" y="9696450"/>
            <a:ext cx="6877050" cy="471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sp macro="" textlink="">
        <xdr:nvSpPr>
          <xdr:cNvPr id="41" name="TextBox 40">
            <a:extLst>
              <a:ext uri="{FF2B5EF4-FFF2-40B4-BE49-F238E27FC236}">
                <a16:creationId xmlns:a16="http://schemas.microsoft.com/office/drawing/2014/main" id="{00000000-0008-0000-0800-000029000000}"/>
              </a:ext>
            </a:extLst>
          </xdr:cNvPr>
          <xdr:cNvSpPr txBox="1"/>
        </xdr:nvSpPr>
        <xdr:spPr>
          <a:xfrm rot="19915159">
            <a:off x="10515600" y="11372850"/>
            <a:ext cx="3119320" cy="1146611"/>
          </a:xfrm>
          <a:prstGeom prst="rect">
            <a:avLst/>
          </a:prstGeom>
          <a:solidFill>
            <a:srgbClr val="FFFF00">
              <a:alpha val="34000"/>
            </a:srgbClr>
          </a:solidFill>
          <a:ln>
            <a:solidFill>
              <a:schemeClr val="tx1">
                <a:alpha val="22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6600"/>
              <a:t>SAMPLE</a:t>
            </a:r>
          </a:p>
        </xdr:txBody>
      </xdr:sp>
    </xdr:grpSp>
    <xdr:clientData/>
  </xdr:twoCellAnchor>
  <xdr:twoCellAnchor editAs="oneCell">
    <xdr:from>
      <xdr:col>2</xdr:col>
      <xdr:colOff>28575</xdr:colOff>
      <xdr:row>14</xdr:row>
      <xdr:rowOff>209551</xdr:rowOff>
    </xdr:from>
    <xdr:to>
      <xdr:col>6</xdr:col>
      <xdr:colOff>38100</xdr:colOff>
      <xdr:row>14</xdr:row>
      <xdr:rowOff>493799</xdr:rowOff>
    </xdr:to>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2752726"/>
          <a:ext cx="1495425" cy="2842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7153;&#26696;&#32317;&#31649;\Quality\MT\zhang%20lin\MSA&#28204;&#37327;&#31995;&#32113;&#20998;&#26512;\&#37327;&#20855;&#28204;&#37327;&#31995;&#32113;&#20998;&#26512;\&#27773;&#36554;&#29986;&#21697;&#37327;&#20855;&#28204;&#37327;&#20998;&#26512;\&#37327;&#20855;&#20559;&#20506;&#20998;&#26512;\&#20559;&#20506;&#34920;&#2668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regalrexnord-my.sharepoint.com/personal/doug_edyvean_regalrexnord_com/Documents/Desktop/CY2022%20Projects/PPAP%20Transition%20to%20One%20Formated%20Approach/RBCAPQPPPAPPack%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regalrexnord-my.sharepoint.com/Users/610136348.RBC/Desktop/Desktop%20Data_5776/Rebrand%20RBCAPQPPPAPPack.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s://regalrexnord-my.sharepoint.com/personal/doug_edyvean_regalrexnord_com/Documents/Desktop/Key%20Files/APQP%20PPAP%20Forms%20Package/Current%20Versions/CY2022%20Projects/PPAP%20Transition%20to%20One%20Formated%20Approach/RBCAPQPPPAPPack%20(1).xlsx?8143C042" TargetMode="External"/><Relationship Id="rId1" Type="http://schemas.openxmlformats.org/officeDocument/2006/relationships/externalLinkPath" Target="file:///\\8143C042\RBCAPQPPPAPPack%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enterprise.osk.corp.truck/gpsc/sqe/Shared%20Documents/PLANNING/GREEN%20BELT%20-%20FUEL%20LEVEL%20ACCURACY/GREEN%20BELT%20-%20TOOLS/moresteamcapabilit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enterprise.osk.corp.truck/gpsc/sqe/Shared%20Documents/PLANNING/GREEN%20BELT%20-%20FUEL%20LEVEL%20ACCURACY/GREEN%20BELT%20-%20TOOLS/NonParametricTemplat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regalrexnord-my.sharepoint.com/personal/doug_edyvean_regalrexnord_com/Documents/Desktop/CY2022%20Projects/PPAP%20Transition%20to%20One%20Formated%20Approach/RSQ012v6_PPAP%20Blank%20Forms%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002)"/>
      <sheetName val="TP001"/>
      <sheetName val="T13024"/>
      <sheetName val="T02137)"/>
      <sheetName val="T02128"/>
      <sheetName val="T02112 (3)"/>
      <sheetName val="T02107) (2)"/>
      <sheetName val="T02106)"/>
      <sheetName val="T12016(3)"/>
      <sheetName val="T12015(2)"/>
      <sheetName val="JL002(0.55-0.6 )(9)"/>
      <sheetName val="JL002(0.1MAX )(8)"/>
      <sheetName val="JL002(0.1MAX )(9)"/>
      <sheetName val="JL002(5.55-5.6) (6)"/>
      <sheetName val="JL002(18.3-18.5) (5)"/>
      <sheetName val="JL002(6.55-6.85) (4)"/>
      <sheetName val="JL002(9.45-9.55) (3)"/>
      <sheetName val="JL002(0.463-0.563) (2)"/>
      <sheetName val="JL002R0.28-0.48 (2)"/>
      <sheetName val="JL002(0.55-0.6 )(8)"/>
      <sheetName val="JL002(0.1MAX )(7)"/>
      <sheetName val="JL002(0.1MAX )(6)"/>
      <sheetName val="JL002(5.55-5.6) (5)"/>
      <sheetName val="JL002(18.3-18.5) (4)"/>
      <sheetName val="JL002(6.55-6.85) (3)"/>
      <sheetName val="JL002(9.45-9.55) (2)"/>
      <sheetName val="JL002(0.463-0.563)"/>
      <sheetName val="JL002R0.28-0.48"/>
      <sheetName val="T12015"/>
      <sheetName val="T02103"/>
      <sheetName val="T14097"/>
      <sheetName val="T14083"/>
      <sheetName val="T14082"/>
      <sheetName val="T14079"/>
      <sheetName val="T14076"/>
      <sheetName val="T14074"/>
      <sheetName val="T14070"/>
      <sheetName val="T14062"/>
      <sheetName val="T14057"/>
      <sheetName val="T14056"/>
      <sheetName val="T14055"/>
      <sheetName val="T14050"/>
      <sheetName val="T14047"/>
      <sheetName val="T14044"/>
      <sheetName val="T14026"/>
      <sheetName val="T14031"/>
      <sheetName val="T14030"/>
      <sheetName val="T02108"/>
      <sheetName val="T02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AP Level"/>
      <sheetName val="Guidelines"/>
      <sheetName val="Requirement Matrix "/>
      <sheetName val="PPAP Samples Label_Tag Template"/>
      <sheetName val="PPAP CHECKLIST"/>
      <sheetName val="18. Part Submission Warrant"/>
      <sheetName val="1. Design Records"/>
      <sheetName val="2. Engineering Change Documents"/>
      <sheetName val="3. Customer Eng Approval"/>
      <sheetName val="4. Design FMEA"/>
      <sheetName val="5. Process Flow Diagram"/>
      <sheetName val="6. PFMEA"/>
      <sheetName val="PFMEA RPN Ranking"/>
      <sheetName val="7. Control Plan"/>
      <sheetName val="8. Gage R&amp;R"/>
      <sheetName val="8. Attribute GR&amp;R"/>
      <sheetName val="9. Dimensional"/>
      <sheetName val="10. Material"/>
      <sheetName val="10. Performance"/>
      <sheetName val="11a. Capability Study"/>
      <sheetName val="11b. Capabilty Study-Low Volume"/>
      <sheetName val="11c. Cap St-Unilateral Tol"/>
      <sheetName val="12. Qualified Laboratory Doc"/>
      <sheetName val="13. Appearance"/>
      <sheetName val="14. Sample Product"/>
      <sheetName val="15. Master Sample"/>
      <sheetName val="16. Checking Aids"/>
      <sheetName val="17. Material Compliance Reports"/>
      <sheetName val="19. Packaging Data Sheet"/>
      <sheetName val="20. Capacity Checklist"/>
      <sheetName val="21. Capacity Worksheet"/>
      <sheetName val="21. Instructions"/>
      <sheetName val="22. Castings - Checklist"/>
      <sheetName val="23. Safe Launch Plan"/>
      <sheetName val="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AP Level"/>
      <sheetName val="Guidelines"/>
      <sheetName val="Requirement Matrix "/>
      <sheetName val="PPAP Samples Label_Tag Template"/>
      <sheetName val="PPAP CHECKLIST"/>
      <sheetName val="18. Part Submission Warrant"/>
      <sheetName val="1. Design Records"/>
      <sheetName val="2. Engineering Change Documents"/>
      <sheetName val="3. Customer Eng Approval"/>
      <sheetName val="4. Design FMEA"/>
      <sheetName val="6. PFMEA"/>
      <sheetName val="5. Process Flow Diagram"/>
      <sheetName val="PFMEA RPN Ranking"/>
      <sheetName val="7. Control Plan"/>
      <sheetName val="8. Gage R&amp;R"/>
      <sheetName val="8. Attribute GR&amp;R"/>
      <sheetName val="9. Dimensional"/>
      <sheetName val="10. Material"/>
      <sheetName val="10. Performance"/>
      <sheetName val="11a. Capability Study"/>
      <sheetName val="11b. Capabilty Study-Low Volume"/>
      <sheetName val="11c. Cap St-Unilateral Tol"/>
      <sheetName val="12. Qualified Laboratory Doc"/>
      <sheetName val="13. Appearance"/>
      <sheetName val="14. Sample Product"/>
      <sheetName val="15. Master Sample"/>
      <sheetName val="16. Checking Aids"/>
      <sheetName val="17. Material Compliance Reports"/>
      <sheetName val="19. Packaging Data Sheet"/>
      <sheetName val="20. Capacity Checklist"/>
      <sheetName val="21. Capacity Worksheet"/>
      <sheetName val="21. Instructions"/>
      <sheetName val="22. Castings - Checklist"/>
      <sheetName val="23. Safe Launch Plan"/>
      <sheetName val="R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AP Level"/>
      <sheetName val="Guidelines"/>
      <sheetName val="Requirement Matrix "/>
      <sheetName val="PPAP Samples Label_Tag Template"/>
      <sheetName val="PPAP CHECKLIST"/>
      <sheetName val="18. Part Submission Warrant"/>
      <sheetName val="1. Design Records"/>
      <sheetName val="2. Engineering Change Documents"/>
      <sheetName val="3. Customer Eng Approval"/>
      <sheetName val="4. Design FMEA"/>
      <sheetName val="5. Process Flow Diagram"/>
      <sheetName val="6. PFMEA"/>
      <sheetName val="PFMEA RPN Ranking"/>
      <sheetName val="7. Control Plan"/>
      <sheetName val="8. Gage R&amp;R"/>
      <sheetName val="8. Attribute GR&amp;R"/>
      <sheetName val="9. Dimensional"/>
      <sheetName val="10. Material"/>
      <sheetName val="10. Performance"/>
      <sheetName val="11a. Capability Study"/>
      <sheetName val="11b. Capabilty Study-Low Volume"/>
      <sheetName val="11c. Cap St-Unilateral Tol"/>
      <sheetName val="12. Qualified Laboratory Doc"/>
      <sheetName val="13. Appearance"/>
      <sheetName val="14. Sample Product"/>
      <sheetName val="15. Master Sample"/>
      <sheetName val="16. Checking Aids"/>
      <sheetName val="17. Material Compliance Reports"/>
      <sheetName val="19. Packaging Data Sheet"/>
      <sheetName val="20. Capacity Checklist"/>
      <sheetName val="21. Capacity Worksheet"/>
      <sheetName val="21. Instructions"/>
      <sheetName val="22. Castings - Checklist"/>
      <sheetName val="23. Safe Launch Plan"/>
      <sheetName val="R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cr"/>
      <sheetName val="Process Capability Calculation"/>
      <sheetName val="Estimate Standard Deviation"/>
      <sheetName val="Behind the scenes"/>
    </sheetNames>
    <sheetDataSet>
      <sheetData sheetId="0" refreshError="1"/>
      <sheetData sheetId="1" refreshError="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cr"/>
      <sheetName val="Map"/>
      <sheetName val="OneSampleSignTest"/>
      <sheetName val="OneSampleWilcoxon"/>
      <sheetName val="PairedSamplesSignTest"/>
      <sheetName val="PairedSamplesWilcoxon"/>
      <sheetName val="MannWhitney"/>
      <sheetName val="KruskalWallis"/>
      <sheetName val="Friedman"/>
    </sheetNames>
    <sheetDataSet>
      <sheetData sheetId="0" refreshError="1"/>
      <sheetData sheetId="1" refreshError="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AP Requirements"/>
      <sheetName val="Revision History"/>
      <sheetName val="INTRO"/>
      <sheetName val="1. PSW"/>
      <sheetName val="2. Design Record (Bubble Print)"/>
      <sheetName val="3. ECD - SCR"/>
      <sheetName val="4. Customer Approval"/>
      <sheetName val="5. DFMEA"/>
      <sheetName val="6. Process Flow"/>
      <sheetName val="7. PFMEA"/>
      <sheetName val="7a. PFMEA Ratings"/>
      <sheetName val="8. Process Control Plan"/>
      <sheetName val="9a. MSA - GAGE R&amp;R"/>
      <sheetName val="9b. Gage R&amp;R Attribute"/>
      <sheetName val="10.Dimensional"/>
      <sheetName val="11. Material and Performance"/>
      <sheetName val="11a. DRW Notes-MATL-PERFORMANCE"/>
      <sheetName val="11b. DRW Notes - PAINT-COATINGS"/>
      <sheetName val="12a. Ppk Process Study"/>
      <sheetName val="12b. Cpk Process Study"/>
      <sheetName val="12c. Process Study X-MR Chart"/>
      <sheetName val="14. Appearance Approval"/>
      <sheetName val="15. PPAP Sample Parts- LABELING"/>
      <sheetName val="16. Master Sample"/>
      <sheetName val="17. Checking Aids"/>
      <sheetName val="18a. Tooling Form"/>
      <sheetName val="18b. Packaging Form"/>
    </sheetNames>
    <sheetDataSet>
      <sheetData sheetId="0" refreshError="1"/>
      <sheetData sheetId="1" refreshError="1"/>
      <sheetData sheetId="2">
        <row r="47">
          <cell r="D47" t="str">
            <v>555-555-5555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ohn.Supplier@rgt.com" TargetMode="External"/><Relationship Id="rId1" Type="http://schemas.openxmlformats.org/officeDocument/2006/relationships/hyperlink" Target="https://regalrexnord.com/supplier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mments" Target="../comments3.xml"/><Relationship Id="rId5" Type="http://schemas.openxmlformats.org/officeDocument/2006/relationships/ctrlProp" Target="../ctrlProps/ctrlProp151.xml"/><Relationship Id="rId4" Type="http://schemas.openxmlformats.org/officeDocument/2006/relationships/ctrlProp" Target="../ctrlProps/ctrlProp15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154.xml"/><Relationship Id="rId5" Type="http://schemas.openxmlformats.org/officeDocument/2006/relationships/ctrlProp" Target="../ctrlProps/ctrlProp153.xml"/><Relationship Id="rId4" Type="http://schemas.openxmlformats.org/officeDocument/2006/relationships/ctrlProp" Target="../ctrlProps/ctrlProp15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datatab.net/statistics-calculator/descriptive-statistic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datatab.net/statistics-calculator/descriptive-statistics"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59.xml"/><Relationship Id="rId3" Type="http://schemas.openxmlformats.org/officeDocument/2006/relationships/vmlDrawing" Target="../drawings/vmlDrawing7.vml"/><Relationship Id="rId7" Type="http://schemas.openxmlformats.org/officeDocument/2006/relationships/ctrlProp" Target="../ctrlProps/ctrlProp158.xml"/><Relationship Id="rId2" Type="http://schemas.openxmlformats.org/officeDocument/2006/relationships/drawing" Target="../drawings/drawing25.xml"/><Relationship Id="rId1" Type="http://schemas.openxmlformats.org/officeDocument/2006/relationships/printerSettings" Target="../printerSettings/printerSettings25.bin"/><Relationship Id="rId6" Type="http://schemas.openxmlformats.org/officeDocument/2006/relationships/ctrlProp" Target="../ctrlProps/ctrlProp157.xml"/><Relationship Id="rId5" Type="http://schemas.openxmlformats.org/officeDocument/2006/relationships/ctrlProp" Target="../ctrlProps/ctrlProp156.xml"/><Relationship Id="rId4" Type="http://schemas.openxmlformats.org/officeDocument/2006/relationships/ctrlProp" Target="../ctrlProps/ctrlProp155.xml"/><Relationship Id="rId9" Type="http://schemas.openxmlformats.org/officeDocument/2006/relationships/ctrlProp" Target="../ctrlProps/ctrlProp160.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8.vml"/><Relationship Id="rId7" Type="http://schemas.openxmlformats.org/officeDocument/2006/relationships/image" Target="../media/image37.emf"/><Relationship Id="rId12" Type="http://schemas.openxmlformats.org/officeDocument/2006/relationships/comments" Target="../comments5.xml"/><Relationship Id="rId2" Type="http://schemas.openxmlformats.org/officeDocument/2006/relationships/drawing" Target="../drawings/drawing31.xml"/><Relationship Id="rId1" Type="http://schemas.openxmlformats.org/officeDocument/2006/relationships/printerSettings" Target="../printerSettings/printerSettings31.bin"/><Relationship Id="rId6" Type="http://schemas.openxmlformats.org/officeDocument/2006/relationships/control" Target="../activeX/activeX2.xml"/><Relationship Id="rId11" Type="http://schemas.openxmlformats.org/officeDocument/2006/relationships/control" Target="../activeX/activeX5.xml"/><Relationship Id="rId5" Type="http://schemas.openxmlformats.org/officeDocument/2006/relationships/image" Target="../media/image36.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8.emf"/></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9" Type="http://schemas.openxmlformats.org/officeDocument/2006/relationships/ctrlProp" Target="../ctrlProps/ctrlProp141.xml"/><Relationship Id="rId21" Type="http://schemas.openxmlformats.org/officeDocument/2006/relationships/ctrlProp" Target="../ctrlProps/ctrlProp123.xml"/><Relationship Id="rId34" Type="http://schemas.openxmlformats.org/officeDocument/2006/relationships/ctrlProp" Target="../ctrlProps/ctrlProp136.xml"/><Relationship Id="rId42" Type="http://schemas.openxmlformats.org/officeDocument/2006/relationships/ctrlProp" Target="../ctrlProps/ctrlProp144.xml"/><Relationship Id="rId7" Type="http://schemas.openxmlformats.org/officeDocument/2006/relationships/ctrlProp" Target="../ctrlProps/ctrlProp109.xml"/><Relationship Id="rId2" Type="http://schemas.openxmlformats.org/officeDocument/2006/relationships/drawing" Target="../drawings/drawing4.xml"/><Relationship Id="rId16" Type="http://schemas.openxmlformats.org/officeDocument/2006/relationships/ctrlProp" Target="../ctrlProps/ctrlProp118.xml"/><Relationship Id="rId29" Type="http://schemas.openxmlformats.org/officeDocument/2006/relationships/ctrlProp" Target="../ctrlProps/ctrlProp131.xml"/><Relationship Id="rId1" Type="http://schemas.openxmlformats.org/officeDocument/2006/relationships/printerSettings" Target="../printerSettings/printerSettings4.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32" Type="http://schemas.openxmlformats.org/officeDocument/2006/relationships/ctrlProp" Target="../ctrlProps/ctrlProp134.xml"/><Relationship Id="rId37" Type="http://schemas.openxmlformats.org/officeDocument/2006/relationships/ctrlProp" Target="../ctrlProps/ctrlProp139.xml"/><Relationship Id="rId40" Type="http://schemas.openxmlformats.org/officeDocument/2006/relationships/ctrlProp" Target="../ctrlProps/ctrlProp142.xml"/><Relationship Id="rId45" Type="http://schemas.openxmlformats.org/officeDocument/2006/relationships/ctrlProp" Target="../ctrlProps/ctrlProp147.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36" Type="http://schemas.openxmlformats.org/officeDocument/2006/relationships/ctrlProp" Target="../ctrlProps/ctrlProp138.xml"/><Relationship Id="rId10" Type="http://schemas.openxmlformats.org/officeDocument/2006/relationships/ctrlProp" Target="../ctrlProps/ctrlProp112.xml"/><Relationship Id="rId19" Type="http://schemas.openxmlformats.org/officeDocument/2006/relationships/ctrlProp" Target="../ctrlProps/ctrlProp121.xml"/><Relationship Id="rId31" Type="http://schemas.openxmlformats.org/officeDocument/2006/relationships/ctrlProp" Target="../ctrlProps/ctrlProp133.xml"/><Relationship Id="rId44" Type="http://schemas.openxmlformats.org/officeDocument/2006/relationships/ctrlProp" Target="../ctrlProps/ctrlProp146.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 Id="rId35" Type="http://schemas.openxmlformats.org/officeDocument/2006/relationships/ctrlProp" Target="../ctrlProps/ctrlProp137.xml"/><Relationship Id="rId43" Type="http://schemas.openxmlformats.org/officeDocument/2006/relationships/ctrlProp" Target="../ctrlProps/ctrlProp145.xml"/><Relationship Id="rId8" Type="http://schemas.openxmlformats.org/officeDocument/2006/relationships/ctrlProp" Target="../ctrlProps/ctrlProp110.xml"/><Relationship Id="rId3" Type="http://schemas.openxmlformats.org/officeDocument/2006/relationships/vmlDrawing" Target="../drawings/vmlDrawing2.v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33" Type="http://schemas.openxmlformats.org/officeDocument/2006/relationships/ctrlProp" Target="../ctrlProps/ctrlProp135.xml"/><Relationship Id="rId38" Type="http://schemas.openxmlformats.org/officeDocument/2006/relationships/ctrlProp" Target="../ctrlProps/ctrlProp140.xml"/><Relationship Id="rId20" Type="http://schemas.openxmlformats.org/officeDocument/2006/relationships/ctrlProp" Target="../ctrlProps/ctrlProp122.xml"/><Relationship Id="rId41" Type="http://schemas.openxmlformats.org/officeDocument/2006/relationships/ctrlProp" Target="../ctrlProps/ctrlProp14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2.xml"/><Relationship Id="rId5" Type="http://schemas.openxmlformats.org/officeDocument/2006/relationships/ctrlProp" Target="../ctrlProps/ctrlProp149.xml"/><Relationship Id="rId4" Type="http://schemas.openxmlformats.org/officeDocument/2006/relationships/ctrlProp" Target="../ctrlProps/ctrlProp14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536A0-C8A3-4BF1-AD21-95F324AADD7B}">
  <sheetPr codeName="Sheet1">
    <tabColor rgb="FF0070C0"/>
  </sheetPr>
  <dimension ref="A1:AO95"/>
  <sheetViews>
    <sheetView showGridLines="0" topLeftCell="G1" zoomScaleNormal="100" zoomScaleSheetLayoutView="100" zoomScalePageLayoutView="25" workbookViewId="0">
      <selection activeCell="V54" sqref="V54"/>
    </sheetView>
  </sheetViews>
  <sheetFormatPr defaultColWidth="9.140625" defaultRowHeight="15"/>
  <cols>
    <col min="1" max="1" width="4.5703125" style="2" customWidth="1"/>
    <col min="2" max="13" width="6.85546875" style="2" customWidth="1"/>
    <col min="14" max="18" width="6" style="2" customWidth="1"/>
    <col min="19" max="19" width="6" style="16" customWidth="1"/>
    <col min="20" max="37" width="9.140625" style="16"/>
    <col min="38" max="38" width="57.5703125" style="16" customWidth="1"/>
    <col min="39" max="41" width="9.140625" style="16"/>
    <col min="42" max="16384" width="9.140625" style="2"/>
  </cols>
  <sheetData>
    <row r="1" spans="1:41" s="1" customFormat="1" ht="26.25" customHeight="1">
      <c r="A1" s="1283" t="s">
        <v>0</v>
      </c>
      <c r="B1" s="1284"/>
      <c r="C1" s="1284"/>
      <c r="D1" s="1284"/>
      <c r="E1" s="1284"/>
      <c r="F1" s="1284"/>
      <c r="G1" s="1284"/>
      <c r="H1" s="1284"/>
      <c r="I1" s="1284"/>
      <c r="J1" s="1284"/>
      <c r="K1" s="1284"/>
      <c r="L1" s="1284"/>
      <c r="M1" s="1284"/>
      <c r="N1" s="1284"/>
      <c r="O1" s="1284"/>
      <c r="P1" s="1284"/>
      <c r="Q1" s="1284"/>
      <c r="R1" s="1285"/>
      <c r="S1" s="1067"/>
      <c r="T1" s="17"/>
      <c r="U1" s="17"/>
      <c r="V1" s="17"/>
      <c r="W1" s="17"/>
      <c r="X1" s="17"/>
      <c r="Y1" s="17"/>
      <c r="Z1" s="17"/>
      <c r="AA1" s="17"/>
      <c r="AB1" s="17"/>
      <c r="AC1" s="17"/>
      <c r="AD1" s="17"/>
      <c r="AE1" s="17"/>
      <c r="AF1" s="17"/>
      <c r="AG1" s="17"/>
      <c r="AH1" s="17"/>
      <c r="AI1" s="17"/>
      <c r="AJ1" s="17"/>
      <c r="AK1" s="17"/>
      <c r="AL1" s="17"/>
      <c r="AM1" s="17"/>
      <c r="AN1" s="17"/>
      <c r="AO1" s="17"/>
    </row>
    <row r="2" spans="1:41" ht="24" thickBot="1">
      <c r="A2" s="1286"/>
      <c r="B2" s="1287"/>
      <c r="C2" s="1287"/>
      <c r="D2" s="1287"/>
      <c r="E2" s="1287"/>
      <c r="F2" s="1287"/>
      <c r="G2" s="1287"/>
      <c r="H2" s="1287"/>
      <c r="I2" s="1287"/>
      <c r="J2" s="1287"/>
      <c r="K2" s="1287"/>
      <c r="L2" s="1287"/>
      <c r="M2" s="1287"/>
      <c r="N2" s="1287"/>
      <c r="O2" s="1287"/>
      <c r="P2" s="1287"/>
      <c r="Q2" s="1287"/>
      <c r="R2" s="1288"/>
      <c r="S2" s="18"/>
      <c r="AL2" s="812" t="s">
        <v>1</v>
      </c>
    </row>
    <row r="3" spans="1:41" ht="15" customHeight="1" thickBot="1">
      <c r="A3" s="755"/>
      <c r="B3" s="10"/>
      <c r="C3" s="10"/>
      <c r="D3" s="10"/>
      <c r="E3" s="10"/>
      <c r="F3" s="10"/>
      <c r="G3" s="10"/>
      <c r="H3" s="10"/>
      <c r="I3" s="10"/>
      <c r="J3" s="10"/>
      <c r="K3" s="10"/>
      <c r="L3" s="10"/>
      <c r="M3" s="10"/>
      <c r="N3" s="10"/>
      <c r="O3" s="10"/>
      <c r="P3" s="10"/>
      <c r="Q3" s="10"/>
      <c r="R3" s="756"/>
      <c r="S3" s="18"/>
      <c r="AL3" s="813" t="s">
        <v>2</v>
      </c>
    </row>
    <row r="4" spans="1:41" ht="15" customHeight="1" thickBot="1">
      <c r="A4" s="755"/>
      <c r="B4" s="10"/>
      <c r="C4" s="10"/>
      <c r="D4" s="10"/>
      <c r="E4" s="10"/>
      <c r="F4" s="10"/>
      <c r="G4" s="10"/>
      <c r="H4" s="10"/>
      <c r="I4" s="1302" t="s">
        <v>3</v>
      </c>
      <c r="J4" s="1303"/>
      <c r="K4" s="1303"/>
      <c r="L4" s="1303"/>
      <c r="M4" s="1303"/>
      <c r="N4" s="1303"/>
      <c r="O4" s="1303"/>
      <c r="P4" s="1304"/>
      <c r="Q4" s="10"/>
      <c r="R4" s="756"/>
      <c r="S4" s="18"/>
      <c r="AL4" s="813" t="s">
        <v>4</v>
      </c>
    </row>
    <row r="5" spans="1:41" ht="20.100000000000001" customHeight="1">
      <c r="A5" s="755"/>
      <c r="B5" s="1295" t="s">
        <v>5</v>
      </c>
      <c r="C5" s="1296"/>
      <c r="D5" s="1296"/>
      <c r="E5" s="1296"/>
      <c r="F5" s="1296"/>
      <c r="G5" s="1296"/>
      <c r="H5" s="1297"/>
      <c r="I5" s="1289" t="s">
        <v>6</v>
      </c>
      <c r="J5" s="1290"/>
      <c r="K5" s="1290"/>
      <c r="L5" s="1290"/>
      <c r="M5" s="1290"/>
      <c r="N5" s="1290"/>
      <c r="O5" s="1290"/>
      <c r="P5" s="1291"/>
      <c r="Q5" s="10"/>
      <c r="R5" s="756"/>
      <c r="S5" s="18"/>
      <c r="AL5" s="813" t="s">
        <v>7</v>
      </c>
    </row>
    <row r="6" spans="1:41" ht="20.100000000000001" customHeight="1">
      <c r="A6" s="755"/>
      <c r="B6" s="1253" t="s">
        <v>8</v>
      </c>
      <c r="C6" s="1298"/>
      <c r="D6" s="1298"/>
      <c r="E6" s="1298"/>
      <c r="F6" s="1298"/>
      <c r="G6" s="1298"/>
      <c r="H6" s="1299"/>
      <c r="I6" s="1292" t="s">
        <v>9</v>
      </c>
      <c r="J6" s="1293"/>
      <c r="K6" s="1293"/>
      <c r="L6" s="1293"/>
      <c r="M6" s="1293"/>
      <c r="N6" s="1293"/>
      <c r="O6" s="1293"/>
      <c r="P6" s="1294"/>
      <c r="Q6" s="10"/>
      <c r="R6" s="756"/>
      <c r="S6" s="18"/>
      <c r="AL6" s="813" t="s">
        <v>10</v>
      </c>
    </row>
    <row r="7" spans="1:41" ht="20.100000000000001" customHeight="1">
      <c r="A7" s="755"/>
      <c r="B7" s="1253" t="s">
        <v>11</v>
      </c>
      <c r="C7" s="1298"/>
      <c r="D7" s="1298"/>
      <c r="E7" s="1298"/>
      <c r="F7" s="1298"/>
      <c r="G7" s="1298"/>
      <c r="H7" s="1299"/>
      <c r="I7" s="1292" t="s">
        <v>12</v>
      </c>
      <c r="J7" s="1293"/>
      <c r="K7" s="1293"/>
      <c r="L7" s="1293"/>
      <c r="M7" s="1293"/>
      <c r="N7" s="1293"/>
      <c r="O7" s="1293"/>
      <c r="P7" s="1294"/>
      <c r="Q7" s="10"/>
      <c r="R7" s="756"/>
      <c r="S7" s="18"/>
      <c r="AL7" s="813" t="s">
        <v>13</v>
      </c>
    </row>
    <row r="8" spans="1:41" ht="20.100000000000001" customHeight="1">
      <c r="A8" s="755"/>
      <c r="B8" s="1253" t="s">
        <v>14</v>
      </c>
      <c r="C8" s="1300"/>
      <c r="D8" s="1300"/>
      <c r="E8" s="1300"/>
      <c r="F8" s="1300"/>
      <c r="G8" s="1300"/>
      <c r="H8" s="1301"/>
      <c r="I8" s="1262" t="s">
        <v>15</v>
      </c>
      <c r="J8" s="1268"/>
      <c r="K8" s="1268"/>
      <c r="L8" s="1268"/>
      <c r="M8" s="1268"/>
      <c r="N8" s="1268"/>
      <c r="O8" s="1268"/>
      <c r="P8" s="1269"/>
      <c r="Q8" s="10"/>
      <c r="R8" s="756"/>
      <c r="S8" s="18"/>
      <c r="AL8" s="813" t="s">
        <v>16</v>
      </c>
    </row>
    <row r="9" spans="1:41" ht="20.100000000000001" customHeight="1">
      <c r="A9" s="755"/>
      <c r="B9" s="1068" t="s">
        <v>17</v>
      </c>
      <c r="C9" s="24"/>
      <c r="D9" s="24"/>
      <c r="E9" s="24"/>
      <c r="F9" s="24"/>
      <c r="G9" s="24"/>
      <c r="H9" s="25"/>
      <c r="I9" s="1256">
        <v>42676</v>
      </c>
      <c r="J9" s="1268"/>
      <c r="K9" s="1268"/>
      <c r="L9" s="1268"/>
      <c r="M9" s="1268"/>
      <c r="N9" s="1268"/>
      <c r="O9" s="1268"/>
      <c r="P9" s="1269"/>
      <c r="Q9" s="10"/>
      <c r="R9" s="756"/>
      <c r="S9" s="18"/>
      <c r="AL9" s="813" t="s">
        <v>18</v>
      </c>
    </row>
    <row r="10" spans="1:41" ht="20.100000000000001" customHeight="1">
      <c r="A10" s="755"/>
      <c r="B10" s="1253" t="s">
        <v>19</v>
      </c>
      <c r="C10" s="1254"/>
      <c r="D10" s="1254"/>
      <c r="E10" s="1254"/>
      <c r="F10" s="1254"/>
      <c r="G10" s="1254"/>
      <c r="H10" s="1255"/>
      <c r="I10" s="1256" t="s">
        <v>2</v>
      </c>
      <c r="J10" s="1257"/>
      <c r="K10" s="1257"/>
      <c r="L10" s="1257"/>
      <c r="M10" s="1257"/>
      <c r="N10" s="1257"/>
      <c r="O10" s="1257"/>
      <c r="P10" s="1258"/>
      <c r="Q10" s="10"/>
      <c r="R10" s="756"/>
      <c r="S10" s="18"/>
    </row>
    <row r="11" spans="1:41" ht="13.5" customHeight="1">
      <c r="A11" s="755"/>
      <c r="B11" s="1069"/>
      <c r="C11" s="26"/>
      <c r="D11" s="26"/>
      <c r="E11" s="26"/>
      <c r="F11" s="26"/>
      <c r="G11" s="26"/>
      <c r="H11" s="27"/>
      <c r="I11" s="1070"/>
      <c r="J11" s="26"/>
      <c r="K11" s="26"/>
      <c r="L11" s="26"/>
      <c r="M11" s="26"/>
      <c r="N11" s="26"/>
      <c r="O11" s="26"/>
      <c r="P11" s="27"/>
      <c r="Q11" s="10"/>
      <c r="R11" s="756"/>
      <c r="S11" s="18"/>
    </row>
    <row r="12" spans="1:41" ht="20.100000000000001" customHeight="1">
      <c r="A12" s="755"/>
      <c r="B12" s="1068" t="s">
        <v>20</v>
      </c>
      <c r="C12" s="28"/>
      <c r="D12" s="28"/>
      <c r="E12" s="28"/>
      <c r="F12" s="28"/>
      <c r="G12" s="28"/>
      <c r="H12" s="29"/>
      <c r="I12" s="1262">
        <v>876345</v>
      </c>
      <c r="J12" s="1268"/>
      <c r="K12" s="1268"/>
      <c r="L12" s="1268"/>
      <c r="M12" s="1268"/>
      <c r="N12" s="1268"/>
      <c r="O12" s="1268"/>
      <c r="P12" s="1269"/>
      <c r="Q12" s="10"/>
      <c r="R12" s="756"/>
      <c r="S12" s="18"/>
    </row>
    <row r="13" spans="1:41" ht="20.100000000000001" customHeight="1">
      <c r="A13" s="755"/>
      <c r="B13" s="1275" t="s">
        <v>21</v>
      </c>
      <c r="C13" s="1276"/>
      <c r="D13" s="1276"/>
      <c r="E13" s="1276"/>
      <c r="F13" s="1276"/>
      <c r="G13" s="1276"/>
      <c r="H13" s="1277"/>
      <c r="I13" s="1262" t="s">
        <v>22</v>
      </c>
      <c r="J13" s="1268"/>
      <c r="K13" s="1268"/>
      <c r="L13" s="1268"/>
      <c r="M13" s="1268"/>
      <c r="N13" s="1268"/>
      <c r="O13" s="1268"/>
      <c r="P13" s="1269"/>
      <c r="Q13" s="10"/>
      <c r="R13" s="756"/>
      <c r="S13" s="18"/>
    </row>
    <row r="14" spans="1:41" ht="20.100000000000001" customHeight="1">
      <c r="A14" s="755"/>
      <c r="B14" s="1068" t="s">
        <v>23</v>
      </c>
      <c r="C14" s="28"/>
      <c r="D14" s="28"/>
      <c r="E14" s="28"/>
      <c r="F14" s="28"/>
      <c r="G14" s="28"/>
      <c r="H14" s="29"/>
      <c r="I14" s="1262" t="s">
        <v>24</v>
      </c>
      <c r="J14" s="1268"/>
      <c r="K14" s="1268"/>
      <c r="L14" s="1268"/>
      <c r="M14" s="1268"/>
      <c r="N14" s="1268"/>
      <c r="O14" s="1268"/>
      <c r="P14" s="1269"/>
      <c r="Q14" s="10"/>
      <c r="R14" s="756"/>
      <c r="S14" s="18"/>
    </row>
    <row r="15" spans="1:41" ht="20.100000000000001" customHeight="1">
      <c r="A15" s="755"/>
      <c r="B15" s="1068" t="s">
        <v>25</v>
      </c>
      <c r="C15" s="28"/>
      <c r="D15" s="28"/>
      <c r="E15" s="28"/>
      <c r="F15" s="28"/>
      <c r="G15" s="28"/>
      <c r="H15" s="29"/>
      <c r="I15" s="1071" t="s">
        <v>26</v>
      </c>
      <c r="J15" s="844"/>
      <c r="K15" s="844"/>
      <c r="L15" s="844"/>
      <c r="M15" s="844"/>
      <c r="N15" s="844"/>
      <c r="O15" s="844"/>
      <c r="P15" s="845"/>
      <c r="Q15" s="10"/>
      <c r="R15" s="756"/>
      <c r="S15" s="18"/>
    </row>
    <row r="16" spans="1:41" ht="20.100000000000001" customHeight="1">
      <c r="A16" s="755"/>
      <c r="B16" s="1068" t="s">
        <v>27</v>
      </c>
      <c r="C16" s="28"/>
      <c r="D16" s="28"/>
      <c r="E16" s="28"/>
      <c r="F16" s="28"/>
      <c r="G16" s="28"/>
      <c r="H16" s="29"/>
      <c r="I16" s="1262">
        <v>45672</v>
      </c>
      <c r="J16" s="1257"/>
      <c r="K16" s="1257"/>
      <c r="L16" s="1257"/>
      <c r="M16" s="1257"/>
      <c r="N16" s="1257"/>
      <c r="O16" s="1257"/>
      <c r="P16" s="1258"/>
      <c r="Q16" s="10"/>
      <c r="R16" s="756"/>
      <c r="S16" s="18"/>
    </row>
    <row r="17" spans="1:19" ht="20.100000000000001" customHeight="1">
      <c r="A17" s="755"/>
      <c r="B17" s="1259" t="s">
        <v>28</v>
      </c>
      <c r="C17" s="1260"/>
      <c r="D17" s="1260"/>
      <c r="E17" s="1260"/>
      <c r="F17" s="1260"/>
      <c r="G17" s="1260"/>
      <c r="H17" s="1261"/>
      <c r="I17" s="1262" t="s">
        <v>29</v>
      </c>
      <c r="J17" s="1257"/>
      <c r="K17" s="1257"/>
      <c r="L17" s="1257"/>
      <c r="M17" s="1257"/>
      <c r="N17" s="1257"/>
      <c r="O17" s="1257"/>
      <c r="P17" s="1258"/>
      <c r="Q17" s="10"/>
      <c r="R17" s="756"/>
      <c r="S17" s="18"/>
    </row>
    <row r="18" spans="1:19" ht="20.100000000000001" customHeight="1">
      <c r="A18" s="755"/>
      <c r="B18" s="1253" t="s">
        <v>30</v>
      </c>
      <c r="C18" s="1281"/>
      <c r="D18" s="1281"/>
      <c r="E18" s="1281"/>
      <c r="F18" s="1281"/>
      <c r="G18" s="1281"/>
      <c r="H18" s="1282"/>
      <c r="I18" s="1262" t="s">
        <v>31</v>
      </c>
      <c r="J18" s="1268"/>
      <c r="K18" s="1268"/>
      <c r="L18" s="1268"/>
      <c r="M18" s="1268"/>
      <c r="N18" s="1268"/>
      <c r="O18" s="1268"/>
      <c r="P18" s="1269"/>
      <c r="Q18" s="10"/>
      <c r="R18" s="756"/>
      <c r="S18" s="18"/>
    </row>
    <row r="19" spans="1:19" ht="20.100000000000001" customHeight="1">
      <c r="A19" s="755"/>
      <c r="B19" s="1068" t="s">
        <v>32</v>
      </c>
      <c r="C19" s="28"/>
      <c r="D19" s="28"/>
      <c r="E19" s="28"/>
      <c r="F19" s="28"/>
      <c r="G19" s="28"/>
      <c r="H19" s="29"/>
      <c r="I19" s="1262" t="s">
        <v>33</v>
      </c>
      <c r="J19" s="1268"/>
      <c r="K19" s="1268"/>
      <c r="L19" s="1268"/>
      <c r="M19" s="1268"/>
      <c r="N19" s="1268"/>
      <c r="O19" s="1268"/>
      <c r="P19" s="1269"/>
      <c r="Q19" s="10"/>
      <c r="R19" s="756"/>
      <c r="S19" s="18"/>
    </row>
    <row r="20" spans="1:19" ht="20.100000000000001" customHeight="1">
      <c r="A20" s="755"/>
      <c r="B20" s="1068" t="s">
        <v>34</v>
      </c>
      <c r="C20" s="28"/>
      <c r="D20" s="28"/>
      <c r="E20" s="28"/>
      <c r="F20" s="28"/>
      <c r="G20" s="28"/>
      <c r="H20" s="29"/>
      <c r="I20" s="1262" t="s">
        <v>35</v>
      </c>
      <c r="J20" s="1257"/>
      <c r="K20" s="1257"/>
      <c r="L20" s="1257"/>
      <c r="M20" s="1257"/>
      <c r="N20" s="1257"/>
      <c r="O20" s="1257"/>
      <c r="P20" s="1258"/>
      <c r="Q20" s="10"/>
      <c r="R20" s="756"/>
      <c r="S20" s="18"/>
    </row>
    <row r="21" spans="1:19" ht="20.100000000000001" customHeight="1">
      <c r="A21" s="755"/>
      <c r="B21" s="1068" t="s">
        <v>36</v>
      </c>
      <c r="C21" s="28"/>
      <c r="D21" s="28"/>
      <c r="E21" s="28"/>
      <c r="F21" s="28"/>
      <c r="G21" s="28"/>
      <c r="H21" s="29"/>
      <c r="I21" s="1262" t="s">
        <v>37</v>
      </c>
      <c r="J21" s="1257"/>
      <c r="K21" s="1257"/>
      <c r="L21" s="1257"/>
      <c r="M21" s="1257"/>
      <c r="N21" s="1257"/>
      <c r="O21" s="1257"/>
      <c r="P21" s="1258"/>
      <c r="Q21" s="10"/>
      <c r="R21" s="756"/>
      <c r="S21" s="18"/>
    </row>
    <row r="22" spans="1:19" ht="20.100000000000001" customHeight="1">
      <c r="A22" s="755"/>
      <c r="B22" s="1068" t="s">
        <v>38</v>
      </c>
      <c r="C22" s="28"/>
      <c r="D22" s="28"/>
      <c r="E22" s="28"/>
      <c r="F22" s="28"/>
      <c r="G22" s="28"/>
      <c r="H22" s="29"/>
      <c r="I22" s="1262">
        <v>78345</v>
      </c>
      <c r="J22" s="1268"/>
      <c r="K22" s="1268"/>
      <c r="L22" s="1268"/>
      <c r="M22" s="1268"/>
      <c r="N22" s="1268"/>
      <c r="O22" s="1268"/>
      <c r="P22" s="1269"/>
      <c r="Q22" s="10"/>
      <c r="R22" s="756"/>
      <c r="S22" s="18"/>
    </row>
    <row r="23" spans="1:19" ht="20.100000000000001" customHeight="1">
      <c r="A23" s="755"/>
      <c r="B23" s="1068" t="s">
        <v>39</v>
      </c>
      <c r="C23" s="28"/>
      <c r="D23" s="28"/>
      <c r="E23" s="28"/>
      <c r="F23" s="28"/>
      <c r="G23" s="28"/>
      <c r="H23" s="29"/>
      <c r="I23" s="1262" t="s">
        <v>40</v>
      </c>
      <c r="J23" s="1268"/>
      <c r="K23" s="1268"/>
      <c r="L23" s="1268"/>
      <c r="M23" s="1268"/>
      <c r="N23" s="1268"/>
      <c r="O23" s="1268"/>
      <c r="P23" s="1269"/>
      <c r="Q23" s="10"/>
      <c r="R23" s="756"/>
      <c r="S23" s="18"/>
    </row>
    <row r="24" spans="1:19" ht="20.100000000000001" customHeight="1" thickBot="1">
      <c r="A24" s="755"/>
      <c r="B24" s="1068" t="s">
        <v>41</v>
      </c>
      <c r="C24" s="28"/>
      <c r="D24" s="28"/>
      <c r="E24" s="28"/>
      <c r="F24" s="28"/>
      <c r="G24" s="28"/>
      <c r="H24" s="29"/>
      <c r="I24" s="1320" t="s">
        <v>42</v>
      </c>
      <c r="J24" s="1321"/>
      <c r="K24" s="1321"/>
      <c r="L24" s="1321"/>
      <c r="M24" s="1321"/>
      <c r="N24" s="1321"/>
      <c r="O24" s="1321"/>
      <c r="P24" s="1322"/>
      <c r="Q24" s="10"/>
      <c r="R24" s="756"/>
      <c r="S24" s="18"/>
    </row>
    <row r="25" spans="1:19" ht="20.100000000000001" customHeight="1" thickBot="1">
      <c r="A25" s="755"/>
      <c r="B25" s="1278" t="s">
        <v>43</v>
      </c>
      <c r="C25" s="1279"/>
      <c r="D25" s="1279"/>
      <c r="E25" s="1279"/>
      <c r="F25" s="1279"/>
      <c r="G25" s="1279"/>
      <c r="H25" s="1280"/>
      <c r="I25" s="1272" t="s">
        <v>44</v>
      </c>
      <c r="J25" s="1273"/>
      <c r="K25" s="1273"/>
      <c r="L25" s="1273"/>
      <c r="M25" s="1273"/>
      <c r="N25" s="1273"/>
      <c r="O25" s="1273"/>
      <c r="P25" s="1274"/>
      <c r="Q25" s="10"/>
      <c r="R25" s="756"/>
      <c r="S25" s="18"/>
    </row>
    <row r="26" spans="1:19" ht="15" customHeight="1" thickBot="1">
      <c r="A26" s="755"/>
      <c r="B26" s="10"/>
      <c r="C26" s="10"/>
      <c r="D26" s="10"/>
      <c r="E26" s="10"/>
      <c r="F26" s="10"/>
      <c r="G26" s="10"/>
      <c r="H26" s="10"/>
      <c r="I26" s="10"/>
      <c r="J26" s="10"/>
      <c r="K26" s="10"/>
      <c r="L26" s="10"/>
      <c r="M26" s="10"/>
      <c r="N26" s="10"/>
      <c r="O26" s="10"/>
      <c r="P26" s="10"/>
      <c r="Q26" s="10"/>
      <c r="R26" s="756"/>
      <c r="S26" s="18"/>
    </row>
    <row r="27" spans="1:19" ht="19.5" customHeight="1">
      <c r="A27" s="1270" t="s">
        <v>45</v>
      </c>
      <c r="B27" s="1271"/>
      <c r="C27" s="1271"/>
      <c r="D27" s="1271"/>
      <c r="E27" s="1271"/>
      <c r="F27" s="1271"/>
      <c r="G27" s="1271"/>
      <c r="H27" s="1271"/>
      <c r="I27" s="1072"/>
      <c r="J27" s="1072"/>
      <c r="K27" s="1072"/>
      <c r="L27" s="1072"/>
      <c r="M27" s="1072"/>
      <c r="N27" s="1072"/>
      <c r="O27" s="1072"/>
      <c r="P27" s="1072"/>
      <c r="Q27" s="1072"/>
      <c r="R27" s="1055"/>
      <c r="S27" s="15"/>
    </row>
    <row r="28" spans="1:19" ht="15" customHeight="1">
      <c r="A28" s="1263" t="s">
        <v>46</v>
      </c>
      <c r="B28" s="1264"/>
      <c r="C28" s="1264"/>
      <c r="D28" s="1264"/>
      <c r="E28" s="1264"/>
      <c r="F28" s="1264"/>
      <c r="G28" s="1264"/>
      <c r="H28" s="1264"/>
      <c r="I28" s="1264"/>
      <c r="J28" s="21"/>
      <c r="K28" s="21"/>
      <c r="L28" s="1314" t="s">
        <v>47</v>
      </c>
      <c r="M28" s="1315"/>
      <c r="N28" s="1315"/>
      <c r="O28" s="1315"/>
      <c r="P28" s="1315"/>
      <c r="Q28" s="1315"/>
      <c r="R28" s="1316"/>
      <c r="S28" s="15"/>
    </row>
    <row r="29" spans="1:19" ht="15" customHeight="1">
      <c r="A29" s="1265"/>
      <c r="B29" s="1264"/>
      <c r="C29" s="1264"/>
      <c r="D29" s="1264"/>
      <c r="E29" s="1264"/>
      <c r="F29" s="1264"/>
      <c r="G29" s="1264"/>
      <c r="H29" s="1264"/>
      <c r="I29" s="1264"/>
      <c r="J29" s="21"/>
      <c r="K29" s="22"/>
      <c r="L29" s="1314" t="s">
        <v>48</v>
      </c>
      <c r="M29" s="1315"/>
      <c r="N29" s="1315"/>
      <c r="O29" s="1315"/>
      <c r="P29" s="1315"/>
      <c r="Q29" s="1315"/>
      <c r="R29" s="1316"/>
      <c r="S29" s="15"/>
    </row>
    <row r="30" spans="1:19" ht="15" customHeight="1" thickBot="1">
      <c r="A30" s="1266"/>
      <c r="B30" s="1267"/>
      <c r="C30" s="1267"/>
      <c r="D30" s="1267"/>
      <c r="E30" s="1267"/>
      <c r="F30" s="1267"/>
      <c r="G30" s="1267"/>
      <c r="H30" s="1267"/>
      <c r="I30" s="1267"/>
      <c r="J30" s="1317" t="s">
        <v>49</v>
      </c>
      <c r="K30" s="1318"/>
      <c r="L30" s="1318"/>
      <c r="M30" s="1318"/>
      <c r="N30" s="1318"/>
      <c r="O30" s="1318"/>
      <c r="P30" s="1318"/>
      <c r="Q30" s="1318"/>
      <c r="R30" s="1319"/>
      <c r="S30" s="15"/>
    </row>
    <row r="31" spans="1:19" ht="15" customHeight="1">
      <c r="A31" s="1011"/>
      <c r="B31" s="1326" t="s">
        <v>50</v>
      </c>
      <c r="C31" s="1327"/>
      <c r="D31" s="1327"/>
      <c r="E31" s="1327"/>
      <c r="F31" s="1327"/>
      <c r="G31" s="1327"/>
      <c r="H31" s="1327"/>
      <c r="I31" s="1327"/>
      <c r="J31" s="1327"/>
      <c r="K31" s="1327"/>
      <c r="L31" s="1327"/>
      <c r="M31" s="1328"/>
      <c r="N31" s="1323" t="s">
        <v>51</v>
      </c>
      <c r="O31" s="1324"/>
      <c r="P31" s="1324"/>
      <c r="Q31" s="1324"/>
      <c r="R31" s="1325"/>
      <c r="S31" s="15"/>
    </row>
    <row r="32" spans="1:19" ht="16.5" thickBot="1">
      <c r="A32" s="1073"/>
      <c r="B32" s="1329"/>
      <c r="C32" s="1329"/>
      <c r="D32" s="1329"/>
      <c r="E32" s="1329"/>
      <c r="F32" s="1329"/>
      <c r="G32" s="1329"/>
      <c r="H32" s="1329"/>
      <c r="I32" s="1329"/>
      <c r="J32" s="1329"/>
      <c r="K32" s="1329"/>
      <c r="L32" s="1329"/>
      <c r="M32" s="1330"/>
      <c r="N32" s="757">
        <v>1</v>
      </c>
      <c r="O32" s="12">
        <v>2</v>
      </c>
      <c r="P32" s="12">
        <v>3</v>
      </c>
      <c r="Q32" s="12" t="s">
        <v>52</v>
      </c>
      <c r="R32" s="758">
        <v>5</v>
      </c>
      <c r="S32" s="15"/>
    </row>
    <row r="33" spans="1:19" ht="15" customHeight="1">
      <c r="A33" s="759" t="s">
        <v>53</v>
      </c>
      <c r="B33" s="1311" t="s">
        <v>54</v>
      </c>
      <c r="C33" s="1312"/>
      <c r="D33" s="1312"/>
      <c r="E33" s="1312"/>
      <c r="F33" s="1312"/>
      <c r="G33" s="1312"/>
      <c r="H33" s="1312"/>
      <c r="I33" s="1312"/>
      <c r="J33" s="1312"/>
      <c r="K33" s="1312"/>
      <c r="L33" s="1312"/>
      <c r="M33" s="1313"/>
      <c r="N33" s="4" t="s">
        <v>55</v>
      </c>
      <c r="O33" s="4" t="s">
        <v>55</v>
      </c>
      <c r="P33" s="4" t="s">
        <v>55</v>
      </c>
      <c r="Q33" s="4" t="s">
        <v>55</v>
      </c>
      <c r="R33" s="760" t="s">
        <v>55</v>
      </c>
      <c r="S33" s="15"/>
    </row>
    <row r="34" spans="1:19" ht="15" customHeight="1">
      <c r="A34" s="1074" t="s">
        <v>56</v>
      </c>
      <c r="B34" s="761" t="s">
        <v>57</v>
      </c>
      <c r="C34" s="761"/>
      <c r="D34" s="761"/>
      <c r="E34" s="761"/>
      <c r="F34" s="761"/>
      <c r="G34" s="761"/>
      <c r="H34" s="761"/>
      <c r="I34" s="761"/>
      <c r="J34" s="761"/>
      <c r="K34" s="761"/>
      <c r="L34" s="761"/>
      <c r="M34" s="761"/>
      <c r="N34" s="4"/>
      <c r="O34" s="4" t="s">
        <v>55</v>
      </c>
      <c r="P34" s="4" t="s">
        <v>55</v>
      </c>
      <c r="Q34" s="9" t="s">
        <v>58</v>
      </c>
      <c r="R34" s="760" t="s">
        <v>55</v>
      </c>
      <c r="S34" s="15"/>
    </row>
    <row r="35" spans="1:19" ht="15" customHeight="1">
      <c r="A35" s="1074" t="s">
        <v>59</v>
      </c>
      <c r="B35" s="6" t="s">
        <v>60</v>
      </c>
      <c r="C35" s="6"/>
      <c r="D35" s="6"/>
      <c r="E35" s="6"/>
      <c r="F35" s="6"/>
      <c r="G35" s="6"/>
      <c r="H35" s="6"/>
      <c r="I35" s="6"/>
      <c r="J35" s="6"/>
      <c r="K35" s="6"/>
      <c r="L35" s="6"/>
      <c r="M35" s="6"/>
      <c r="N35" s="5"/>
      <c r="O35" s="5"/>
      <c r="P35" s="5" t="s">
        <v>55</v>
      </c>
      <c r="Q35" s="9" t="s">
        <v>58</v>
      </c>
      <c r="R35" s="862" t="s">
        <v>55</v>
      </c>
      <c r="S35" s="15"/>
    </row>
    <row r="36" spans="1:19" ht="15" customHeight="1">
      <c r="A36" s="1074" t="s">
        <v>61</v>
      </c>
      <c r="B36" s="6" t="s">
        <v>62</v>
      </c>
      <c r="C36" s="6"/>
      <c r="D36" s="6"/>
      <c r="E36" s="6"/>
      <c r="F36" s="6"/>
      <c r="G36" s="6"/>
      <c r="H36" s="6"/>
      <c r="I36" s="6"/>
      <c r="J36" s="6"/>
      <c r="K36" s="6"/>
      <c r="L36" s="6"/>
      <c r="M36" s="6"/>
      <c r="N36" s="5"/>
      <c r="O36" s="5"/>
      <c r="P36" s="5" t="s">
        <v>55</v>
      </c>
      <c r="Q36" s="9" t="s">
        <v>58</v>
      </c>
      <c r="R36" s="862" t="s">
        <v>55</v>
      </c>
      <c r="S36" s="15"/>
    </row>
    <row r="37" spans="1:19" ht="15" customHeight="1">
      <c r="A37" s="1074" t="s">
        <v>63</v>
      </c>
      <c r="B37" s="6" t="s">
        <v>64</v>
      </c>
      <c r="C37" s="6"/>
      <c r="D37" s="6"/>
      <c r="E37" s="6"/>
      <c r="F37" s="6"/>
      <c r="G37" s="6"/>
      <c r="H37" s="6"/>
      <c r="I37" s="6"/>
      <c r="J37" s="6"/>
      <c r="K37" s="6"/>
      <c r="L37" s="6"/>
      <c r="M37" s="6"/>
      <c r="N37" s="5"/>
      <c r="O37" s="5"/>
      <c r="P37" s="5" t="s">
        <v>55</v>
      </c>
      <c r="Q37" s="9" t="s">
        <v>58</v>
      </c>
      <c r="R37" s="862" t="s">
        <v>55</v>
      </c>
      <c r="S37" s="15"/>
    </row>
    <row r="38" spans="1:19" ht="15" customHeight="1">
      <c r="A38" s="1074" t="s">
        <v>65</v>
      </c>
      <c r="B38" s="6" t="s">
        <v>66</v>
      </c>
      <c r="C38" s="6"/>
      <c r="D38" s="6"/>
      <c r="E38" s="6"/>
      <c r="F38" s="6"/>
      <c r="G38" s="6"/>
      <c r="H38" s="6"/>
      <c r="I38" s="6"/>
      <c r="J38" s="6"/>
      <c r="K38" s="6"/>
      <c r="L38" s="6"/>
      <c r="M38" s="6"/>
      <c r="N38" s="5"/>
      <c r="O38" s="5"/>
      <c r="P38" s="5" t="s">
        <v>55</v>
      </c>
      <c r="Q38" s="9" t="s">
        <v>58</v>
      </c>
      <c r="R38" s="862" t="s">
        <v>55</v>
      </c>
      <c r="S38" s="15"/>
    </row>
    <row r="39" spans="1:19" ht="15" customHeight="1">
      <c r="A39" s="1074" t="s">
        <v>67</v>
      </c>
      <c r="B39" s="6" t="s">
        <v>68</v>
      </c>
      <c r="C39" s="6"/>
      <c r="D39" s="6"/>
      <c r="E39" s="6"/>
      <c r="F39" s="6"/>
      <c r="G39" s="6"/>
      <c r="H39" s="6"/>
      <c r="I39" s="6"/>
      <c r="J39" s="6"/>
      <c r="K39" s="6"/>
      <c r="L39" s="6"/>
      <c r="M39" s="6"/>
      <c r="N39" s="5"/>
      <c r="O39" s="5"/>
      <c r="P39" s="5" t="s">
        <v>55</v>
      </c>
      <c r="Q39" s="9" t="s">
        <v>58</v>
      </c>
      <c r="R39" s="862" t="s">
        <v>55</v>
      </c>
      <c r="S39" s="15"/>
    </row>
    <row r="40" spans="1:19" ht="15" customHeight="1">
      <c r="A40" s="1074" t="s">
        <v>69</v>
      </c>
      <c r="B40" s="6" t="s">
        <v>70</v>
      </c>
      <c r="C40" s="6"/>
      <c r="D40" s="6"/>
      <c r="E40" s="6"/>
      <c r="F40" s="6"/>
      <c r="G40" s="6"/>
      <c r="H40" s="6"/>
      <c r="I40" s="6"/>
      <c r="J40" s="6"/>
      <c r="K40" s="6"/>
      <c r="L40" s="6"/>
      <c r="M40" s="6"/>
      <c r="N40" s="5"/>
      <c r="O40" s="5"/>
      <c r="P40" s="5" t="s">
        <v>55</v>
      </c>
      <c r="Q40" s="9" t="s">
        <v>58</v>
      </c>
      <c r="R40" s="862" t="s">
        <v>55</v>
      </c>
      <c r="S40" s="15"/>
    </row>
    <row r="41" spans="1:19" ht="15" customHeight="1">
      <c r="A41" s="1074" t="s">
        <v>71</v>
      </c>
      <c r="B41" s="6" t="s">
        <v>72</v>
      </c>
      <c r="C41" s="6"/>
      <c r="D41" s="6"/>
      <c r="E41" s="6"/>
      <c r="F41" s="6"/>
      <c r="G41" s="6"/>
      <c r="H41" s="6"/>
      <c r="I41" s="6"/>
      <c r="J41" s="6"/>
      <c r="K41" s="6"/>
      <c r="L41" s="6"/>
      <c r="M41" s="6"/>
      <c r="N41" s="5"/>
      <c r="O41" s="5"/>
      <c r="P41" s="5" t="s">
        <v>55</v>
      </c>
      <c r="Q41" s="9" t="s">
        <v>58</v>
      </c>
      <c r="R41" s="862" t="s">
        <v>55</v>
      </c>
      <c r="S41" s="15"/>
    </row>
    <row r="42" spans="1:19" ht="15" customHeight="1">
      <c r="A42" s="1074" t="s">
        <v>73</v>
      </c>
      <c r="B42" s="6" t="s">
        <v>74</v>
      </c>
      <c r="C42" s="6"/>
      <c r="D42" s="6"/>
      <c r="E42" s="6"/>
      <c r="F42" s="6"/>
      <c r="G42" s="6"/>
      <c r="H42" s="6"/>
      <c r="I42" s="6"/>
      <c r="J42" s="6"/>
      <c r="K42" s="6"/>
      <c r="L42" s="6"/>
      <c r="M42" s="6"/>
      <c r="N42" s="5"/>
      <c r="O42" s="5" t="s">
        <v>55</v>
      </c>
      <c r="P42" s="5" t="s">
        <v>55</v>
      </c>
      <c r="Q42" s="9" t="s">
        <v>58</v>
      </c>
      <c r="R42" s="862" t="s">
        <v>55</v>
      </c>
      <c r="S42" s="15"/>
    </row>
    <row r="43" spans="1:19" ht="15" customHeight="1">
      <c r="A43" s="1074" t="s">
        <v>75</v>
      </c>
      <c r="B43" s="6" t="s">
        <v>76</v>
      </c>
      <c r="C43" s="6"/>
      <c r="D43" s="6"/>
      <c r="E43" s="6"/>
      <c r="F43" s="6"/>
      <c r="G43" s="6"/>
      <c r="H43" s="6"/>
      <c r="I43" s="6"/>
      <c r="J43" s="6"/>
      <c r="K43" s="6"/>
      <c r="L43" s="6"/>
      <c r="M43" s="6"/>
      <c r="N43" s="5"/>
      <c r="O43" s="5" t="s">
        <v>55</v>
      </c>
      <c r="P43" s="5" t="s">
        <v>55</v>
      </c>
      <c r="Q43" s="9" t="s">
        <v>58</v>
      </c>
      <c r="R43" s="862" t="s">
        <v>55</v>
      </c>
      <c r="S43" s="15"/>
    </row>
    <row r="44" spans="1:19" ht="15" customHeight="1">
      <c r="A44" s="1074" t="s">
        <v>77</v>
      </c>
      <c r="B44" s="6" t="s">
        <v>78</v>
      </c>
      <c r="C44" s="6"/>
      <c r="D44" s="6"/>
      <c r="E44" s="6"/>
      <c r="F44" s="6"/>
      <c r="G44" s="6"/>
      <c r="H44" s="6"/>
      <c r="I44" s="6"/>
      <c r="J44" s="6"/>
      <c r="K44" s="6"/>
      <c r="L44" s="6"/>
      <c r="M44" s="6"/>
      <c r="N44" s="5"/>
      <c r="O44" s="5"/>
      <c r="P44" s="5" t="s">
        <v>55</v>
      </c>
      <c r="Q44" s="9" t="s">
        <v>58</v>
      </c>
      <c r="R44" s="862" t="s">
        <v>55</v>
      </c>
      <c r="S44" s="15"/>
    </row>
    <row r="45" spans="1:19" ht="15" customHeight="1">
      <c r="A45" s="1074" t="s">
        <v>77</v>
      </c>
      <c r="B45" s="6" t="s">
        <v>79</v>
      </c>
      <c r="C45" s="6"/>
      <c r="D45" s="6"/>
      <c r="E45" s="6"/>
      <c r="F45" s="6"/>
      <c r="G45" s="6"/>
      <c r="H45" s="6"/>
      <c r="I45" s="6"/>
      <c r="J45" s="6"/>
      <c r="K45" s="6"/>
      <c r="L45" s="6"/>
      <c r="M45" s="6"/>
      <c r="N45" s="5"/>
      <c r="O45" s="5" t="s">
        <v>55</v>
      </c>
      <c r="P45" s="5" t="s">
        <v>55</v>
      </c>
      <c r="Q45" s="9" t="s">
        <v>58</v>
      </c>
      <c r="R45" s="862" t="s">
        <v>55</v>
      </c>
      <c r="S45" s="15"/>
    </row>
    <row r="46" spans="1:19" ht="15" customHeight="1">
      <c r="A46" s="1074" t="s">
        <v>80</v>
      </c>
      <c r="B46" s="6" t="s">
        <v>81</v>
      </c>
      <c r="C46" s="6"/>
      <c r="D46" s="6"/>
      <c r="E46" s="6"/>
      <c r="F46" s="6"/>
      <c r="G46" s="6"/>
      <c r="H46" s="6"/>
      <c r="I46" s="6"/>
      <c r="J46" s="6"/>
      <c r="K46" s="6"/>
      <c r="L46" s="6"/>
      <c r="M46" s="6"/>
      <c r="N46" s="5"/>
      <c r="O46" s="5" t="s">
        <v>55</v>
      </c>
      <c r="P46" s="5" t="s">
        <v>55</v>
      </c>
      <c r="Q46" s="9" t="s">
        <v>58</v>
      </c>
      <c r="R46" s="862" t="s">
        <v>55</v>
      </c>
      <c r="S46" s="15"/>
    </row>
    <row r="47" spans="1:19" ht="15" customHeight="1">
      <c r="A47" s="1074" t="s">
        <v>82</v>
      </c>
      <c r="B47" s="6" t="s">
        <v>83</v>
      </c>
      <c r="C47" s="6"/>
      <c r="D47" s="6"/>
      <c r="E47" s="6"/>
      <c r="F47" s="6"/>
      <c r="G47" s="6"/>
      <c r="H47" s="6"/>
      <c r="I47" s="6"/>
      <c r="J47" s="6"/>
      <c r="K47" s="6"/>
      <c r="L47" s="6"/>
      <c r="M47" s="6"/>
      <c r="N47" s="5"/>
      <c r="O47" s="5" t="s">
        <v>55</v>
      </c>
      <c r="P47" s="5" t="s">
        <v>55</v>
      </c>
      <c r="Q47" s="9" t="s">
        <v>58</v>
      </c>
      <c r="R47" s="862" t="s">
        <v>55</v>
      </c>
      <c r="S47" s="15"/>
    </row>
    <row r="48" spans="1:19" ht="15" customHeight="1">
      <c r="A48" s="1074" t="s">
        <v>84</v>
      </c>
      <c r="B48" s="6" t="s">
        <v>85</v>
      </c>
      <c r="C48" s="6"/>
      <c r="D48" s="6"/>
      <c r="E48" s="6"/>
      <c r="F48" s="6"/>
      <c r="G48" s="6"/>
      <c r="H48" s="6"/>
      <c r="I48" s="6"/>
      <c r="J48" s="6"/>
      <c r="K48" s="6"/>
      <c r="L48" s="6"/>
      <c r="M48" s="6"/>
      <c r="N48" s="5"/>
      <c r="O48" s="5"/>
      <c r="P48" s="5"/>
      <c r="Q48" s="9" t="s">
        <v>58</v>
      </c>
      <c r="R48" s="862"/>
      <c r="S48" s="15"/>
    </row>
    <row r="49" spans="1:20" ht="15" customHeight="1">
      <c r="A49" s="1074" t="s">
        <v>86</v>
      </c>
      <c r="B49" s="6" t="s">
        <v>87</v>
      </c>
      <c r="C49" s="6"/>
      <c r="D49" s="6"/>
      <c r="E49" s="6"/>
      <c r="F49" s="6"/>
      <c r="G49" s="6"/>
      <c r="H49" s="6"/>
      <c r="I49" s="6"/>
      <c r="J49" s="6"/>
      <c r="K49" s="6"/>
      <c r="L49" s="6"/>
      <c r="M49" s="6"/>
      <c r="N49" s="5"/>
      <c r="O49" s="8" t="s">
        <v>58</v>
      </c>
      <c r="P49" s="5" t="s">
        <v>55</v>
      </c>
      <c r="Q49" s="9" t="s">
        <v>58</v>
      </c>
      <c r="R49" s="862" t="s">
        <v>55</v>
      </c>
      <c r="S49" s="15"/>
      <c r="T49" s="19"/>
    </row>
    <row r="50" spans="1:20" ht="15" customHeight="1">
      <c r="A50" s="1075" t="s">
        <v>88</v>
      </c>
      <c r="B50" s="7" t="s">
        <v>89</v>
      </c>
      <c r="C50" s="7"/>
      <c r="D50" s="7"/>
      <c r="E50" s="7"/>
      <c r="F50" s="7"/>
      <c r="G50" s="7"/>
      <c r="H50" s="7"/>
      <c r="I50" s="7"/>
      <c r="J50" s="7"/>
      <c r="K50" s="7"/>
      <c r="L50" s="7"/>
      <c r="M50" s="7"/>
      <c r="N50" s="30" t="s">
        <v>90</v>
      </c>
      <c r="O50" s="30" t="s">
        <v>90</v>
      </c>
      <c r="P50" s="30" t="s">
        <v>90</v>
      </c>
      <c r="Q50" s="30" t="s">
        <v>90</v>
      </c>
      <c r="R50" s="762" t="s">
        <v>90</v>
      </c>
      <c r="S50" s="15"/>
    </row>
    <row r="51" spans="1:20" ht="6.75" customHeight="1">
      <c r="A51" s="1309"/>
      <c r="B51" s="1310"/>
      <c r="C51" s="11"/>
      <c r="D51" s="11"/>
      <c r="E51" s="11"/>
      <c r="F51" s="11"/>
      <c r="G51" s="11"/>
      <c r="H51" s="11"/>
      <c r="I51" s="11"/>
      <c r="J51" s="11"/>
      <c r="K51" s="11"/>
      <c r="L51" s="11"/>
      <c r="M51" s="11"/>
      <c r="N51" s="23"/>
      <c r="O51" s="23"/>
      <c r="P51" s="23"/>
      <c r="Q51" s="23"/>
      <c r="R51" s="763"/>
      <c r="S51" s="15"/>
    </row>
    <row r="52" spans="1:20" ht="15" customHeight="1">
      <c r="A52" s="1075" t="s">
        <v>91</v>
      </c>
      <c r="B52" s="1250" t="s">
        <v>92</v>
      </c>
      <c r="C52" s="1251"/>
      <c r="D52" s="1251"/>
      <c r="E52" s="1251"/>
      <c r="F52" s="1251"/>
      <c r="G52" s="1251"/>
      <c r="H52" s="1251"/>
      <c r="I52" s="1251"/>
      <c r="J52" s="1251"/>
      <c r="K52" s="1251"/>
      <c r="L52" s="1251"/>
      <c r="M52" s="1252"/>
      <c r="N52" s="5" t="s">
        <v>55</v>
      </c>
      <c r="O52" s="5" t="s">
        <v>55</v>
      </c>
      <c r="P52" s="5" t="s">
        <v>55</v>
      </c>
      <c r="Q52" s="8" t="s">
        <v>58</v>
      </c>
      <c r="R52" s="862" t="s">
        <v>55</v>
      </c>
      <c r="S52" s="15"/>
    </row>
    <row r="53" spans="1:20" ht="15" customHeight="1">
      <c r="A53" s="1075" t="s">
        <v>93</v>
      </c>
      <c r="B53" s="1250" t="s">
        <v>94</v>
      </c>
      <c r="C53" s="1251"/>
      <c r="D53" s="1251"/>
      <c r="E53" s="1251"/>
      <c r="F53" s="1251"/>
      <c r="G53" s="1251"/>
      <c r="H53" s="1251"/>
      <c r="I53" s="1251"/>
      <c r="J53" s="1251"/>
      <c r="K53" s="1251"/>
      <c r="L53" s="1251"/>
      <c r="M53" s="1252"/>
      <c r="N53" s="5"/>
      <c r="O53" s="5" t="s">
        <v>55</v>
      </c>
      <c r="P53" s="5" t="s">
        <v>55</v>
      </c>
      <c r="Q53" s="5" t="s">
        <v>55</v>
      </c>
      <c r="R53" s="862" t="s">
        <v>55</v>
      </c>
      <c r="S53" s="15"/>
    </row>
    <row r="54" spans="1:20" ht="15" customHeight="1">
      <c r="A54" s="1075" t="s">
        <v>95</v>
      </c>
      <c r="B54" s="1250" t="s">
        <v>96</v>
      </c>
      <c r="C54" s="1251"/>
      <c r="D54" s="1251"/>
      <c r="E54" s="1251"/>
      <c r="F54" s="1251"/>
      <c r="G54" s="1251"/>
      <c r="H54" s="1251"/>
      <c r="I54" s="1251"/>
      <c r="J54" s="1251"/>
      <c r="K54" s="1251"/>
      <c r="L54" s="1251"/>
      <c r="M54" s="1252"/>
      <c r="N54" s="9"/>
      <c r="O54" s="9" t="s">
        <v>58</v>
      </c>
      <c r="P54" s="9" t="s">
        <v>58</v>
      </c>
      <c r="Q54" s="9" t="s">
        <v>58</v>
      </c>
      <c r="R54" s="764" t="s">
        <v>58</v>
      </c>
      <c r="S54" s="15"/>
    </row>
    <row r="55" spans="1:20" ht="15" customHeight="1">
      <c r="A55" s="1075" t="s">
        <v>97</v>
      </c>
      <c r="B55" s="1250" t="s">
        <v>98</v>
      </c>
      <c r="C55" s="1251"/>
      <c r="D55" s="1251"/>
      <c r="E55" s="1251"/>
      <c r="F55" s="1251"/>
      <c r="G55" s="1251"/>
      <c r="H55" s="1251"/>
      <c r="I55" s="1251"/>
      <c r="J55" s="1251"/>
      <c r="K55" s="1251"/>
      <c r="L55" s="1251"/>
      <c r="M55" s="1252"/>
      <c r="N55" s="5"/>
      <c r="O55" s="9" t="s">
        <v>58</v>
      </c>
      <c r="P55" s="9" t="s">
        <v>58</v>
      </c>
      <c r="Q55" s="9" t="s">
        <v>58</v>
      </c>
      <c r="R55" s="764" t="s">
        <v>58</v>
      </c>
      <c r="S55" s="15"/>
    </row>
    <row r="56" spans="1:20" ht="15" customHeight="1" thickBot="1">
      <c r="A56" s="1076"/>
      <c r="B56" s="1308" t="s">
        <v>99</v>
      </c>
      <c r="C56" s="1308"/>
      <c r="D56" s="1308"/>
      <c r="E56" s="1308"/>
      <c r="F56" s="1308"/>
      <c r="G56" s="1308"/>
      <c r="H56" s="1308"/>
      <c r="I56" s="1308"/>
      <c r="J56" s="1308"/>
      <c r="K56" s="1308"/>
      <c r="L56" s="1308"/>
      <c r="M56" s="1305" t="s">
        <v>100</v>
      </c>
      <c r="N56" s="1306"/>
      <c r="O56" s="1306"/>
      <c r="P56" s="1306"/>
      <c r="Q56" s="1306"/>
      <c r="R56" s="1307"/>
      <c r="S56" s="20"/>
    </row>
    <row r="57" spans="1:20">
      <c r="A57" s="13"/>
      <c r="B57" s="14"/>
      <c r="C57" s="14"/>
      <c r="D57" s="14"/>
      <c r="E57" s="14"/>
      <c r="F57" s="14"/>
      <c r="G57" s="14"/>
      <c r="H57" s="14"/>
      <c r="I57" s="14"/>
      <c r="J57" s="14"/>
      <c r="K57" s="14"/>
      <c r="L57" s="14"/>
      <c r="M57" s="14"/>
      <c r="N57" s="15"/>
      <c r="O57" s="15"/>
      <c r="P57" s="15"/>
      <c r="Q57" s="15"/>
      <c r="R57" s="15"/>
      <c r="S57" s="15"/>
    </row>
    <row r="58" spans="1:20">
      <c r="A58" s="13"/>
      <c r="B58" s="14"/>
      <c r="C58" s="14"/>
      <c r="D58" s="14"/>
      <c r="E58" s="14"/>
      <c r="F58" s="14"/>
      <c r="G58" s="14"/>
      <c r="H58" s="14"/>
      <c r="I58" s="14"/>
      <c r="J58" s="14"/>
      <c r="K58" s="14"/>
      <c r="L58" s="14"/>
      <c r="M58" s="14"/>
      <c r="N58" s="15"/>
      <c r="O58" s="15"/>
      <c r="P58" s="15"/>
      <c r="Q58" s="15"/>
      <c r="R58" s="15"/>
      <c r="S58" s="15"/>
    </row>
    <row r="59" spans="1:20">
      <c r="A59" s="13"/>
      <c r="B59" s="14"/>
      <c r="C59" s="14"/>
      <c r="D59" s="14"/>
      <c r="E59" s="14"/>
      <c r="F59" s="14"/>
      <c r="G59" s="14"/>
      <c r="H59" s="14"/>
      <c r="I59" s="14"/>
      <c r="J59" s="14"/>
      <c r="K59" s="14"/>
      <c r="L59" s="14"/>
      <c r="M59" s="14"/>
      <c r="N59" s="15"/>
      <c r="O59" s="15"/>
      <c r="P59" s="15"/>
      <c r="Q59" s="15"/>
      <c r="R59" s="15"/>
      <c r="S59" s="15"/>
    </row>
    <row r="60" spans="1:20">
      <c r="A60" s="13"/>
      <c r="B60" s="14"/>
      <c r="C60" s="14"/>
      <c r="D60" s="14"/>
      <c r="E60" s="14"/>
      <c r="F60" s="14"/>
      <c r="G60" s="14"/>
      <c r="H60" s="14"/>
      <c r="I60" s="14"/>
      <c r="J60" s="14"/>
      <c r="K60" s="14"/>
      <c r="L60" s="14"/>
      <c r="M60" s="14"/>
      <c r="N60" s="15"/>
      <c r="O60" s="15"/>
      <c r="P60" s="15"/>
      <c r="Q60" s="15"/>
      <c r="R60" s="15"/>
      <c r="S60" s="15"/>
    </row>
    <row r="61" spans="1:20">
      <c r="A61" s="13"/>
      <c r="B61" s="14"/>
      <c r="C61" s="14"/>
      <c r="D61" s="14"/>
      <c r="E61" s="14"/>
      <c r="F61" s="14"/>
      <c r="G61" s="14"/>
      <c r="H61" s="14"/>
      <c r="I61" s="14"/>
      <c r="J61" s="14"/>
      <c r="K61" s="14"/>
      <c r="L61" s="14"/>
      <c r="M61" s="14"/>
      <c r="N61" s="15"/>
      <c r="O61" s="15"/>
      <c r="P61" s="15"/>
      <c r="Q61" s="15"/>
      <c r="R61" s="15"/>
      <c r="S61" s="15"/>
    </row>
    <row r="62" spans="1:20">
      <c r="A62" s="13"/>
      <c r="B62" s="14"/>
      <c r="C62" s="14"/>
      <c r="D62" s="14"/>
      <c r="E62" s="14"/>
      <c r="F62" s="14"/>
      <c r="G62" s="14"/>
      <c r="H62" s="14"/>
      <c r="I62" s="14"/>
      <c r="J62" s="14"/>
      <c r="K62" s="14"/>
      <c r="L62" s="14"/>
      <c r="M62" s="14"/>
      <c r="N62" s="15"/>
      <c r="O62" s="15"/>
      <c r="P62" s="15"/>
      <c r="Q62" s="15"/>
      <c r="R62" s="15"/>
      <c r="S62" s="15"/>
    </row>
    <row r="63" spans="1:20">
      <c r="A63" s="13"/>
      <c r="B63" s="14"/>
      <c r="C63" s="14"/>
      <c r="D63" s="14"/>
      <c r="E63" s="14"/>
      <c r="F63" s="14"/>
      <c r="G63" s="14"/>
      <c r="H63" s="14"/>
      <c r="I63" s="14"/>
      <c r="J63" s="14"/>
      <c r="K63" s="14"/>
      <c r="L63" s="14"/>
      <c r="M63" s="14"/>
      <c r="N63" s="15"/>
      <c r="O63" s="15"/>
      <c r="P63" s="15"/>
      <c r="Q63" s="15"/>
      <c r="R63" s="15"/>
      <c r="S63" s="15"/>
    </row>
    <row r="64" spans="1:20">
      <c r="A64" s="13"/>
      <c r="B64" s="14"/>
      <c r="C64" s="14"/>
      <c r="D64" s="14"/>
      <c r="E64" s="14"/>
      <c r="F64" s="14"/>
      <c r="G64" s="14"/>
      <c r="H64" s="14"/>
      <c r="I64" s="14"/>
      <c r="J64" s="14"/>
      <c r="K64" s="14"/>
      <c r="L64" s="14"/>
      <c r="M64" s="14"/>
      <c r="N64" s="15"/>
      <c r="O64" s="15"/>
      <c r="P64" s="15"/>
      <c r="Q64" s="15"/>
      <c r="R64" s="15"/>
      <c r="S64" s="15"/>
    </row>
    <row r="65" spans="1:19">
      <c r="A65" s="13"/>
      <c r="B65" s="14"/>
      <c r="C65" s="14"/>
      <c r="D65" s="14"/>
      <c r="E65" s="14"/>
      <c r="F65" s="14"/>
      <c r="G65" s="14"/>
      <c r="H65" s="14"/>
      <c r="I65" s="14"/>
      <c r="J65" s="14"/>
      <c r="K65" s="14"/>
      <c r="L65" s="14"/>
      <c r="M65" s="14"/>
      <c r="N65" s="15"/>
      <c r="O65" s="15"/>
      <c r="P65" s="15"/>
      <c r="Q65" s="15"/>
      <c r="R65" s="15"/>
      <c r="S65" s="15"/>
    </row>
    <row r="66" spans="1:19">
      <c r="A66" s="13"/>
      <c r="B66" s="14"/>
      <c r="C66" s="14"/>
      <c r="D66" s="14"/>
      <c r="E66" s="14"/>
      <c r="F66" s="14"/>
      <c r="G66" s="14"/>
      <c r="H66" s="14"/>
      <c r="I66" s="14"/>
      <c r="J66" s="14"/>
      <c r="K66" s="14"/>
      <c r="L66" s="14"/>
      <c r="M66" s="14"/>
      <c r="N66" s="15"/>
      <c r="O66" s="15"/>
      <c r="P66" s="15"/>
      <c r="Q66" s="15"/>
      <c r="R66" s="15"/>
      <c r="S66" s="15"/>
    </row>
    <row r="67" spans="1:19">
      <c r="A67" s="13"/>
      <c r="B67" s="14"/>
      <c r="C67" s="14"/>
      <c r="D67" s="14"/>
      <c r="E67" s="14"/>
      <c r="F67" s="14"/>
      <c r="G67" s="14"/>
      <c r="H67" s="14"/>
      <c r="I67" s="14"/>
      <c r="J67" s="14"/>
      <c r="K67" s="14"/>
      <c r="L67" s="14"/>
      <c r="M67" s="14"/>
      <c r="N67" s="15"/>
      <c r="O67" s="15"/>
      <c r="P67" s="15"/>
      <c r="Q67" s="15"/>
      <c r="R67" s="15"/>
      <c r="S67" s="15"/>
    </row>
    <row r="68" spans="1:19">
      <c r="A68" s="13"/>
      <c r="B68" s="14"/>
      <c r="C68" s="14"/>
      <c r="D68" s="14"/>
      <c r="E68" s="14"/>
      <c r="F68" s="14"/>
      <c r="G68" s="14"/>
      <c r="H68" s="14"/>
      <c r="I68" s="14"/>
      <c r="J68" s="14"/>
      <c r="K68" s="14"/>
      <c r="L68" s="14"/>
      <c r="M68" s="14"/>
      <c r="N68" s="15"/>
      <c r="O68" s="15"/>
      <c r="P68" s="15"/>
      <c r="Q68" s="15"/>
      <c r="R68" s="15"/>
      <c r="S68" s="15"/>
    </row>
    <row r="69" spans="1:19">
      <c r="A69" s="13"/>
      <c r="B69" s="14"/>
      <c r="C69" s="14"/>
      <c r="D69" s="14"/>
      <c r="E69" s="14"/>
      <c r="F69" s="14"/>
      <c r="G69" s="14"/>
      <c r="H69" s="14"/>
      <c r="I69" s="14"/>
      <c r="J69" s="14"/>
      <c r="K69" s="14"/>
      <c r="L69" s="14"/>
      <c r="M69" s="14"/>
      <c r="N69" s="15"/>
      <c r="O69" s="15"/>
      <c r="P69" s="15"/>
      <c r="Q69" s="15"/>
      <c r="R69" s="15"/>
      <c r="S69" s="15"/>
    </row>
    <row r="70" spans="1:19">
      <c r="A70" s="13"/>
      <c r="B70" s="14"/>
      <c r="C70" s="14"/>
      <c r="D70" s="14"/>
      <c r="E70" s="14"/>
      <c r="F70" s="14"/>
      <c r="G70" s="14"/>
      <c r="H70" s="14"/>
      <c r="I70" s="14"/>
      <c r="J70" s="14"/>
      <c r="K70" s="14"/>
      <c r="L70" s="14"/>
      <c r="M70" s="14"/>
      <c r="N70" s="15"/>
      <c r="O70" s="15"/>
      <c r="P70" s="15"/>
      <c r="Q70" s="15"/>
      <c r="R70" s="15"/>
      <c r="S70" s="15"/>
    </row>
    <row r="71" spans="1:19">
      <c r="A71" s="13"/>
      <c r="B71" s="16"/>
      <c r="C71" s="16"/>
      <c r="D71" s="16"/>
      <c r="E71" s="16"/>
      <c r="F71" s="16"/>
      <c r="G71" s="16"/>
      <c r="H71" s="16"/>
      <c r="I71" s="16"/>
      <c r="J71" s="16"/>
      <c r="K71" s="16"/>
      <c r="L71" s="16"/>
      <c r="M71" s="16"/>
      <c r="N71" s="16"/>
      <c r="O71" s="16"/>
      <c r="P71" s="16"/>
      <c r="Q71" s="16"/>
      <c r="R71" s="16"/>
    </row>
    <row r="72" spans="1:19">
      <c r="A72" s="13"/>
      <c r="B72" s="16"/>
      <c r="C72" s="16"/>
      <c r="D72" s="16"/>
      <c r="E72" s="16"/>
      <c r="F72" s="16"/>
      <c r="G72" s="16"/>
      <c r="H72" s="16"/>
      <c r="I72" s="16"/>
      <c r="J72" s="16"/>
      <c r="K72" s="16"/>
      <c r="L72" s="16"/>
      <c r="M72" s="16"/>
      <c r="N72" s="16"/>
      <c r="O72" s="16"/>
      <c r="P72" s="16"/>
      <c r="Q72" s="16"/>
      <c r="R72" s="16"/>
    </row>
    <row r="73" spans="1:19">
      <c r="A73" s="16"/>
      <c r="B73" s="16"/>
      <c r="C73" s="16"/>
      <c r="D73" s="16"/>
      <c r="E73" s="16"/>
      <c r="F73" s="16"/>
      <c r="G73" s="16"/>
      <c r="H73" s="16"/>
      <c r="I73" s="16"/>
      <c r="J73" s="16"/>
      <c r="K73" s="16"/>
      <c r="L73" s="16"/>
      <c r="M73" s="16"/>
      <c r="N73" s="16"/>
      <c r="O73" s="16"/>
      <c r="P73" s="16"/>
      <c r="Q73" s="16"/>
      <c r="R73" s="16"/>
    </row>
    <row r="74" spans="1:19">
      <c r="A74" s="16"/>
      <c r="B74" s="16"/>
      <c r="C74" s="16"/>
      <c r="D74" s="16"/>
      <c r="E74" s="16"/>
      <c r="F74" s="16"/>
      <c r="G74" s="16"/>
      <c r="H74" s="16"/>
      <c r="I74" s="16"/>
      <c r="J74" s="16"/>
      <c r="K74" s="16"/>
      <c r="L74" s="16"/>
      <c r="M74" s="16"/>
      <c r="N74" s="16"/>
      <c r="O74" s="16"/>
      <c r="P74" s="16"/>
      <c r="Q74" s="16"/>
      <c r="R74" s="16"/>
    </row>
    <row r="75" spans="1:19">
      <c r="A75" s="16"/>
      <c r="B75" s="16"/>
      <c r="C75" s="16"/>
      <c r="D75" s="16"/>
      <c r="E75" s="16"/>
      <c r="F75" s="16"/>
      <c r="G75" s="16"/>
      <c r="H75" s="16"/>
      <c r="I75" s="16"/>
      <c r="J75" s="16"/>
      <c r="K75" s="16"/>
      <c r="L75" s="16"/>
      <c r="M75" s="16"/>
      <c r="N75" s="16"/>
      <c r="O75" s="16"/>
      <c r="P75" s="16"/>
      <c r="Q75" s="16"/>
      <c r="R75" s="16"/>
    </row>
    <row r="76" spans="1:19">
      <c r="A76" s="16"/>
      <c r="B76" s="16"/>
      <c r="C76" s="16"/>
      <c r="D76" s="16"/>
      <c r="E76" s="16"/>
      <c r="F76" s="16"/>
      <c r="G76" s="16"/>
      <c r="H76" s="16"/>
      <c r="I76" s="16"/>
      <c r="J76" s="16"/>
      <c r="K76" s="16"/>
      <c r="L76" s="16"/>
      <c r="M76" s="16"/>
      <c r="N76" s="16"/>
      <c r="O76" s="16"/>
      <c r="P76" s="16"/>
      <c r="Q76" s="16"/>
      <c r="R76" s="16"/>
    </row>
    <row r="77" spans="1:19">
      <c r="A77" s="16"/>
      <c r="B77" s="16"/>
      <c r="C77" s="16"/>
      <c r="D77" s="16"/>
      <c r="E77" s="16"/>
      <c r="F77" s="16"/>
      <c r="G77" s="16"/>
      <c r="H77" s="16"/>
      <c r="I77" s="16"/>
      <c r="J77" s="16"/>
      <c r="K77" s="16"/>
      <c r="L77" s="16"/>
      <c r="M77" s="16"/>
      <c r="N77" s="16"/>
      <c r="O77" s="16"/>
      <c r="P77" s="16"/>
      <c r="Q77" s="16"/>
      <c r="R77" s="16"/>
    </row>
    <row r="78" spans="1:19">
      <c r="A78" s="16"/>
      <c r="B78" s="16"/>
      <c r="C78" s="16"/>
      <c r="D78" s="16"/>
      <c r="E78" s="16"/>
      <c r="F78" s="16"/>
      <c r="G78" s="16"/>
      <c r="H78" s="16"/>
      <c r="I78" s="16"/>
      <c r="J78" s="16"/>
      <c r="K78" s="16"/>
      <c r="L78" s="16"/>
      <c r="M78" s="16"/>
      <c r="N78" s="16"/>
      <c r="O78" s="16"/>
      <c r="P78" s="16"/>
      <c r="Q78" s="16"/>
      <c r="R78" s="16"/>
    </row>
    <row r="79" spans="1:19">
      <c r="A79" s="16"/>
      <c r="B79" s="16"/>
      <c r="C79" s="16"/>
      <c r="D79" s="16"/>
      <c r="E79" s="16"/>
      <c r="F79" s="16"/>
      <c r="G79" s="16"/>
      <c r="H79" s="16"/>
      <c r="I79" s="16"/>
      <c r="J79" s="16"/>
      <c r="K79" s="16"/>
      <c r="L79" s="16"/>
      <c r="M79" s="16"/>
      <c r="N79" s="16"/>
      <c r="O79" s="16"/>
      <c r="P79" s="16"/>
      <c r="Q79" s="16"/>
      <c r="R79" s="16"/>
    </row>
    <row r="80" spans="1:19">
      <c r="A80" s="16"/>
      <c r="B80" s="16"/>
      <c r="C80" s="16"/>
      <c r="D80" s="16"/>
      <c r="E80" s="16"/>
      <c r="F80" s="16"/>
      <c r="G80" s="16"/>
      <c r="H80" s="16"/>
      <c r="I80" s="16"/>
      <c r="J80" s="16"/>
      <c r="K80" s="16"/>
      <c r="L80" s="16"/>
      <c r="M80" s="16"/>
      <c r="N80" s="16"/>
      <c r="O80" s="16"/>
      <c r="P80" s="16"/>
      <c r="Q80" s="16"/>
      <c r="R80" s="16"/>
    </row>
    <row r="81" spans="1:18">
      <c r="A81" s="16"/>
      <c r="B81" s="16"/>
      <c r="C81" s="16"/>
      <c r="D81" s="16"/>
      <c r="E81" s="16"/>
      <c r="F81" s="16"/>
      <c r="G81" s="16"/>
      <c r="H81" s="16"/>
      <c r="I81" s="16"/>
      <c r="J81" s="16"/>
      <c r="K81" s="16"/>
      <c r="L81" s="16"/>
      <c r="M81" s="16"/>
      <c r="N81" s="16"/>
      <c r="O81" s="16"/>
      <c r="P81" s="16"/>
      <c r="Q81" s="16"/>
      <c r="R81" s="16"/>
    </row>
    <row r="82" spans="1:18">
      <c r="A82" s="16"/>
      <c r="B82" s="16"/>
      <c r="C82" s="16"/>
      <c r="D82" s="16"/>
      <c r="E82" s="16"/>
      <c r="F82" s="16"/>
      <c r="G82" s="16"/>
      <c r="H82" s="16"/>
      <c r="I82" s="16"/>
      <c r="J82" s="16"/>
      <c r="K82" s="16"/>
      <c r="L82" s="16"/>
      <c r="M82" s="16"/>
      <c r="N82" s="16"/>
      <c r="O82" s="16"/>
      <c r="P82" s="16"/>
      <c r="Q82" s="16"/>
      <c r="R82" s="16"/>
    </row>
    <row r="83" spans="1:18">
      <c r="A83" s="16"/>
      <c r="B83" s="16"/>
      <c r="C83" s="16"/>
      <c r="D83" s="16"/>
      <c r="E83" s="16"/>
      <c r="F83" s="16"/>
      <c r="G83" s="16"/>
      <c r="H83" s="16"/>
      <c r="I83" s="16"/>
      <c r="J83" s="16"/>
      <c r="K83" s="16"/>
      <c r="L83" s="16"/>
      <c r="M83" s="16"/>
      <c r="N83" s="16"/>
      <c r="O83" s="16"/>
      <c r="P83" s="16"/>
      <c r="Q83" s="16"/>
      <c r="R83" s="16"/>
    </row>
    <row r="84" spans="1:18">
      <c r="A84" s="16"/>
      <c r="B84" s="16"/>
      <c r="C84" s="16"/>
      <c r="D84" s="16"/>
      <c r="E84" s="16"/>
      <c r="F84" s="16"/>
      <c r="G84" s="16"/>
      <c r="H84" s="16"/>
      <c r="I84" s="16"/>
      <c r="J84" s="16"/>
      <c r="K84" s="16"/>
      <c r="L84" s="16"/>
      <c r="M84" s="16"/>
      <c r="N84" s="16"/>
      <c r="O84" s="16"/>
      <c r="P84" s="16"/>
      <c r="Q84" s="16"/>
      <c r="R84" s="16"/>
    </row>
    <row r="85" spans="1:18">
      <c r="A85" s="16"/>
      <c r="B85" s="16"/>
      <c r="C85" s="16"/>
      <c r="D85" s="16"/>
      <c r="E85" s="16"/>
      <c r="F85" s="16"/>
      <c r="G85" s="16"/>
      <c r="H85" s="16"/>
      <c r="I85" s="16"/>
      <c r="J85" s="16"/>
      <c r="K85" s="16"/>
      <c r="L85" s="16"/>
      <c r="M85" s="16"/>
      <c r="N85" s="16"/>
      <c r="O85" s="16"/>
      <c r="P85" s="16"/>
      <c r="Q85" s="16"/>
      <c r="R85" s="16"/>
    </row>
    <row r="86" spans="1:18">
      <c r="A86" s="16"/>
      <c r="B86" s="16"/>
      <c r="C86" s="16"/>
      <c r="D86" s="16"/>
      <c r="E86" s="16"/>
      <c r="F86" s="16"/>
      <c r="G86" s="16"/>
      <c r="H86" s="16"/>
      <c r="I86" s="16"/>
      <c r="J86" s="16"/>
      <c r="K86" s="16"/>
      <c r="L86" s="16"/>
      <c r="M86" s="16"/>
      <c r="N86" s="16"/>
      <c r="O86" s="16"/>
      <c r="P86" s="16"/>
      <c r="Q86" s="16"/>
      <c r="R86" s="16"/>
    </row>
    <row r="87" spans="1:18">
      <c r="A87" s="16"/>
      <c r="B87" s="16"/>
      <c r="C87" s="16"/>
      <c r="D87" s="16"/>
      <c r="E87" s="16"/>
      <c r="F87" s="16"/>
      <c r="G87" s="16"/>
      <c r="H87" s="16"/>
      <c r="I87" s="16"/>
      <c r="J87" s="16"/>
      <c r="K87" s="16"/>
      <c r="L87" s="16"/>
      <c r="M87" s="16"/>
      <c r="N87" s="16"/>
      <c r="O87" s="16"/>
      <c r="P87" s="16"/>
      <c r="Q87" s="16"/>
      <c r="R87" s="16"/>
    </row>
    <row r="88" spans="1:18">
      <c r="A88" s="16"/>
      <c r="B88" s="16"/>
      <c r="C88" s="16"/>
      <c r="D88" s="16"/>
      <c r="E88" s="16"/>
      <c r="F88" s="16"/>
      <c r="G88" s="16"/>
      <c r="H88" s="16"/>
      <c r="I88" s="16"/>
      <c r="J88" s="16"/>
      <c r="K88" s="16"/>
      <c r="L88" s="16"/>
      <c r="M88" s="16"/>
      <c r="N88" s="16"/>
      <c r="O88" s="16"/>
      <c r="P88" s="16"/>
      <c r="Q88" s="16"/>
      <c r="R88" s="16"/>
    </row>
    <row r="89" spans="1:18">
      <c r="A89" s="16"/>
      <c r="B89" s="16"/>
      <c r="C89" s="16"/>
      <c r="D89" s="16"/>
      <c r="E89" s="16"/>
      <c r="F89" s="16"/>
      <c r="G89" s="16"/>
      <c r="H89" s="16"/>
      <c r="I89" s="16"/>
      <c r="J89" s="16"/>
      <c r="K89" s="16"/>
      <c r="L89" s="16"/>
      <c r="M89" s="16"/>
      <c r="N89" s="16"/>
      <c r="O89" s="16"/>
      <c r="P89" s="16"/>
      <c r="Q89" s="16"/>
      <c r="R89" s="16"/>
    </row>
    <row r="90" spans="1:18">
      <c r="A90" s="16"/>
      <c r="B90" s="16"/>
      <c r="C90" s="16"/>
      <c r="D90" s="16"/>
      <c r="E90" s="16"/>
      <c r="F90" s="16"/>
      <c r="G90" s="16"/>
      <c r="H90" s="16"/>
      <c r="I90" s="16"/>
      <c r="J90" s="16"/>
      <c r="K90" s="16"/>
      <c r="L90" s="16"/>
      <c r="M90" s="16"/>
      <c r="N90" s="16"/>
      <c r="O90" s="16"/>
      <c r="P90" s="16"/>
      <c r="Q90" s="16"/>
      <c r="R90" s="16"/>
    </row>
    <row r="91" spans="1:18">
      <c r="A91" s="16"/>
      <c r="B91" s="16"/>
      <c r="C91" s="16"/>
      <c r="D91" s="16"/>
      <c r="E91" s="16"/>
      <c r="F91" s="16"/>
      <c r="G91" s="16"/>
      <c r="H91" s="16"/>
      <c r="I91" s="16"/>
      <c r="J91" s="16"/>
      <c r="K91" s="16"/>
      <c r="L91" s="16"/>
      <c r="M91" s="16"/>
      <c r="N91" s="16"/>
      <c r="O91" s="16"/>
      <c r="P91" s="16"/>
      <c r="Q91" s="16"/>
      <c r="R91" s="16"/>
    </row>
    <row r="92" spans="1:18">
      <c r="A92" s="16"/>
      <c r="B92" s="16"/>
      <c r="C92" s="16"/>
      <c r="D92" s="16"/>
      <c r="E92" s="16"/>
      <c r="F92" s="16"/>
      <c r="G92" s="16"/>
      <c r="H92" s="16"/>
      <c r="I92" s="16"/>
      <c r="J92" s="16"/>
      <c r="K92" s="16"/>
      <c r="L92" s="16"/>
      <c r="M92" s="16"/>
      <c r="N92" s="16"/>
      <c r="O92" s="16"/>
      <c r="P92" s="16"/>
      <c r="Q92" s="16"/>
      <c r="R92" s="16"/>
    </row>
    <row r="93" spans="1:18">
      <c r="A93" s="16"/>
      <c r="B93" s="16"/>
      <c r="C93" s="16"/>
      <c r="D93" s="16"/>
      <c r="E93" s="16"/>
      <c r="F93" s="16"/>
      <c r="G93" s="16"/>
      <c r="H93" s="16"/>
      <c r="I93" s="16"/>
      <c r="J93" s="16"/>
      <c r="K93" s="16"/>
      <c r="L93" s="16"/>
      <c r="M93" s="16"/>
      <c r="N93" s="16"/>
      <c r="O93" s="16"/>
      <c r="P93" s="16"/>
      <c r="Q93" s="16"/>
      <c r="R93" s="16"/>
    </row>
    <row r="94" spans="1:18">
      <c r="A94" s="16"/>
      <c r="B94" s="16"/>
      <c r="C94" s="16"/>
      <c r="D94" s="16"/>
      <c r="E94" s="16"/>
      <c r="F94" s="16"/>
      <c r="G94" s="16"/>
      <c r="H94" s="16"/>
      <c r="I94" s="16"/>
      <c r="J94" s="16"/>
      <c r="K94" s="16"/>
      <c r="L94" s="16"/>
      <c r="M94" s="16"/>
      <c r="N94" s="16"/>
      <c r="O94" s="16"/>
      <c r="P94" s="16"/>
      <c r="Q94" s="16"/>
      <c r="R94" s="16"/>
    </row>
    <row r="95" spans="1:18">
      <c r="A95" s="16"/>
      <c r="B95" s="16"/>
      <c r="C95" s="16"/>
      <c r="D95" s="16"/>
      <c r="E95" s="16"/>
      <c r="F95" s="16"/>
      <c r="G95" s="16"/>
      <c r="H95" s="16"/>
      <c r="I95" s="16"/>
      <c r="J95" s="16"/>
      <c r="K95" s="16"/>
      <c r="L95" s="16"/>
      <c r="M95" s="16"/>
      <c r="N95" s="16"/>
      <c r="O95" s="16"/>
      <c r="P95" s="16"/>
      <c r="Q95" s="16"/>
      <c r="R95" s="16"/>
    </row>
  </sheetData>
  <mergeCells count="45">
    <mergeCell ref="M56:R56"/>
    <mergeCell ref="B56:L56"/>
    <mergeCell ref="I13:P13"/>
    <mergeCell ref="I14:P14"/>
    <mergeCell ref="I18:P18"/>
    <mergeCell ref="A51:B51"/>
    <mergeCell ref="B33:M33"/>
    <mergeCell ref="L28:R28"/>
    <mergeCell ref="L29:R29"/>
    <mergeCell ref="J30:R30"/>
    <mergeCell ref="I22:P22"/>
    <mergeCell ref="I23:P23"/>
    <mergeCell ref="I24:P24"/>
    <mergeCell ref="N31:R31"/>
    <mergeCell ref="B31:M32"/>
    <mergeCell ref="B53:M53"/>
    <mergeCell ref="A1:R2"/>
    <mergeCell ref="I5:P5"/>
    <mergeCell ref="I6:P6"/>
    <mergeCell ref="I7:P7"/>
    <mergeCell ref="I8:P8"/>
    <mergeCell ref="B5:H5"/>
    <mergeCell ref="B6:H6"/>
    <mergeCell ref="B7:H7"/>
    <mergeCell ref="B8:H8"/>
    <mergeCell ref="I4:P4"/>
    <mergeCell ref="I9:P9"/>
    <mergeCell ref="I16:P16"/>
    <mergeCell ref="A27:H27"/>
    <mergeCell ref="I12:P12"/>
    <mergeCell ref="I25:P25"/>
    <mergeCell ref="B13:H13"/>
    <mergeCell ref="B25:H25"/>
    <mergeCell ref="I19:P19"/>
    <mergeCell ref="B18:H18"/>
    <mergeCell ref="I20:P20"/>
    <mergeCell ref="I21:P21"/>
    <mergeCell ref="B54:M54"/>
    <mergeCell ref="B55:M55"/>
    <mergeCell ref="B52:M52"/>
    <mergeCell ref="B10:H10"/>
    <mergeCell ref="I10:P10"/>
    <mergeCell ref="B17:H17"/>
    <mergeCell ref="I17:P17"/>
    <mergeCell ref="A28:I30"/>
  </mergeCells>
  <dataValidations count="1">
    <dataValidation type="list" errorStyle="warning" allowBlank="1" showInputMessage="1" showErrorMessage="1" errorTitle="Incorrect" error="This is not an MCS Division" promptTitle="Input Correct Division" prompt="Please select the correct Regal Rexnord Division" sqref="I10:P10" xr:uid="{991D2399-2251-4DF6-BD2E-7C775829FC68}">
      <formula1>$AL$3:$AL$9</formula1>
    </dataValidation>
  </dataValidations>
  <hyperlinks>
    <hyperlink ref="M56" r:id="rId1" xr:uid="{B4014F92-F4CE-4184-AFBB-06A7DA377534}"/>
    <hyperlink ref="I25" r:id="rId2" xr:uid="{A69C6C98-AB6D-47F4-88C0-42013DC98A76}"/>
  </hyperlinks>
  <pageMargins left="0.7" right="0.7" top="0.75" bottom="0.75" header="0.3" footer="0.3"/>
  <pageSetup scale="73" orientation="portrait" r:id="rId3"/>
  <headerFooter>
    <oddFooter>&amp;C&amp;14&amp;A</oddFooter>
  </headerFooter>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A32DD-4A21-4221-8F41-22980BE21C98}">
  <sheetPr codeName="Sheet11">
    <tabColor rgb="FF002060"/>
  </sheetPr>
  <dimension ref="A1:CM362"/>
  <sheetViews>
    <sheetView showGridLines="0" zoomScaleNormal="100" workbookViewId="0">
      <selection activeCell="I8" sqref="I8"/>
    </sheetView>
  </sheetViews>
  <sheetFormatPr defaultColWidth="2.7109375" defaultRowHeight="12.75"/>
  <cols>
    <col min="1" max="1" width="7" style="53" customWidth="1"/>
    <col min="2" max="2" width="11.5703125" style="53" customWidth="1"/>
    <col min="3" max="3" width="16.42578125" style="53" customWidth="1"/>
    <col min="4" max="4" width="17" style="53" customWidth="1"/>
    <col min="5" max="5" width="4.140625" style="53" customWidth="1"/>
    <col min="6" max="6" width="5.7109375" style="53" customWidth="1"/>
    <col min="7" max="7" width="14.7109375" style="53" customWidth="1"/>
    <col min="8" max="8" width="2.7109375" style="53"/>
    <col min="9" max="9" width="13.7109375" style="53" customWidth="1"/>
    <col min="10" max="10" width="16.140625" style="53" customWidth="1"/>
    <col min="11" max="11" width="2.7109375" style="53"/>
    <col min="12" max="12" width="3.7109375" style="53" customWidth="1"/>
    <col min="13" max="13" width="11.5703125" style="53" customWidth="1"/>
    <col min="14" max="14" width="12" style="53" customWidth="1"/>
    <col min="15" max="15" width="16.42578125" style="53" customWidth="1"/>
    <col min="16" max="18" width="2.7109375" style="53"/>
    <col min="19" max="19" width="4.42578125" style="53" customWidth="1"/>
    <col min="20" max="21" width="2.7109375" style="94"/>
    <col min="22" max="22" width="18.28515625" style="94" customWidth="1"/>
    <col min="23" max="91" width="2.7109375" style="94"/>
    <col min="92" max="16384" width="2.7109375" style="53"/>
  </cols>
  <sheetData>
    <row r="1" spans="1:91" ht="13.5" customHeight="1">
      <c r="A1" s="1569" t="s">
        <v>323</v>
      </c>
      <c r="B1" s="1570"/>
      <c r="C1" s="1570"/>
      <c r="D1" s="1570"/>
      <c r="E1" s="1570"/>
      <c r="F1" s="1570"/>
      <c r="G1" s="1570"/>
      <c r="H1" s="1570"/>
      <c r="I1" s="1570"/>
      <c r="J1" s="1570"/>
      <c r="K1" s="1570"/>
      <c r="L1" s="1570"/>
      <c r="M1" s="1557" t="s">
        <v>324</v>
      </c>
      <c r="N1" s="1558"/>
      <c r="O1" s="1558"/>
      <c r="P1" s="1558"/>
      <c r="Q1" s="1563"/>
      <c r="R1" s="1563"/>
      <c r="S1" s="1564"/>
      <c r="T1" s="417"/>
    </row>
    <row r="2" spans="1:91" ht="15">
      <c r="A2" s="1571"/>
      <c r="B2" s="1572"/>
      <c r="C2" s="1572"/>
      <c r="D2" s="1572"/>
      <c r="E2" s="1572"/>
      <c r="F2" s="1572"/>
      <c r="G2" s="1572"/>
      <c r="H2" s="1572"/>
      <c r="I2" s="1572"/>
      <c r="J2" s="1572"/>
      <c r="K2" s="1572"/>
      <c r="L2" s="1572"/>
      <c r="M2" s="1559"/>
      <c r="N2" s="1559"/>
      <c r="O2" s="1559"/>
      <c r="P2" s="1559"/>
      <c r="Q2" s="1560"/>
      <c r="R2" s="1560"/>
      <c r="S2" s="1561"/>
      <c r="T2" s="417"/>
    </row>
    <row r="3" spans="1:91" ht="15.75" customHeight="1">
      <c r="A3" s="1573" t="s">
        <v>325</v>
      </c>
      <c r="B3" s="1439"/>
      <c r="C3" s="1439"/>
      <c r="D3" s="1439"/>
      <c r="E3" s="1439"/>
      <c r="F3" s="1439"/>
      <c r="G3" s="1439"/>
      <c r="H3" s="1439"/>
      <c r="I3" s="1439"/>
      <c r="J3" s="1439"/>
      <c r="K3" s="1439"/>
      <c r="L3" s="1439"/>
      <c r="M3" s="1559"/>
      <c r="N3" s="1559"/>
      <c r="O3" s="1559"/>
      <c r="P3" s="1559"/>
      <c r="Q3" s="1281"/>
      <c r="R3" s="1281"/>
      <c r="S3" s="1562"/>
    </row>
    <row r="4" spans="1:91">
      <c r="A4" s="894"/>
      <c r="B4" s="169"/>
      <c r="C4" s="169"/>
      <c r="D4" s="169"/>
      <c r="E4" s="169"/>
      <c r="F4" s="169"/>
      <c r="G4" s="169"/>
      <c r="H4" s="169"/>
      <c r="I4" s="169"/>
      <c r="J4" s="169"/>
      <c r="K4" s="169"/>
      <c r="L4" s="169"/>
      <c r="M4" s="169"/>
      <c r="P4" s="169"/>
      <c r="Q4" s="169"/>
      <c r="R4" s="169"/>
      <c r="S4" s="895"/>
    </row>
    <row r="5" spans="1:91">
      <c r="A5" s="1551" t="s">
        <v>326</v>
      </c>
      <c r="B5" s="1552"/>
      <c r="C5" s="1567" t="str">
        <f>PartName</f>
        <v>Lever</v>
      </c>
      <c r="D5" s="1567"/>
      <c r="E5" s="1552" t="s">
        <v>327</v>
      </c>
      <c r="F5" s="1552"/>
      <c r="G5" s="1552"/>
      <c r="H5" s="1552"/>
      <c r="I5" s="1568"/>
      <c r="J5" s="1568"/>
      <c r="K5" s="171"/>
      <c r="L5" s="145"/>
      <c r="M5" s="169"/>
      <c r="N5" s="170" t="s">
        <v>328</v>
      </c>
      <c r="O5" s="173"/>
      <c r="P5" s="169"/>
      <c r="Q5" s="169"/>
      <c r="R5" s="169"/>
      <c r="S5" s="895"/>
    </row>
    <row r="6" spans="1:91">
      <c r="A6" s="1551" t="s">
        <v>329</v>
      </c>
      <c r="B6" s="1552"/>
      <c r="C6" s="1553" t="str">
        <f>PartNumber</f>
        <v>456734RT</v>
      </c>
      <c r="D6" s="1553"/>
      <c r="E6" s="144"/>
      <c r="F6" s="1552" t="s">
        <v>330</v>
      </c>
      <c r="G6" s="1556"/>
      <c r="H6" s="1556"/>
      <c r="I6" s="1554"/>
      <c r="J6" s="1554"/>
      <c r="K6" s="169"/>
      <c r="L6" s="169"/>
      <c r="M6" s="169"/>
      <c r="N6" s="144" t="s">
        <v>331</v>
      </c>
      <c r="O6" s="173"/>
      <c r="P6" s="169"/>
      <c r="Q6" s="169"/>
      <c r="R6" s="169"/>
      <c r="S6" s="895"/>
    </row>
    <row r="7" spans="1:91">
      <c r="A7" s="1551" t="s">
        <v>332</v>
      </c>
      <c r="B7" s="1552"/>
      <c r="C7" s="896"/>
      <c r="D7" s="896"/>
      <c r="E7" s="172"/>
      <c r="F7" s="1552" t="s">
        <v>333</v>
      </c>
      <c r="G7" s="1552"/>
      <c r="H7" s="1552"/>
      <c r="I7" s="897" t="str">
        <f>DrawingNumber</f>
        <v>GH 675612</v>
      </c>
      <c r="J7" s="896"/>
      <c r="K7" s="169"/>
      <c r="L7" s="169"/>
      <c r="M7" s="169"/>
      <c r="N7" s="144" t="s">
        <v>334</v>
      </c>
      <c r="O7" s="174"/>
      <c r="P7" s="169"/>
      <c r="Q7" s="169"/>
      <c r="R7" s="169"/>
      <c r="S7" s="895"/>
    </row>
    <row r="8" spans="1:91">
      <c r="A8" s="898"/>
      <c r="B8" s="144"/>
      <c r="C8" s="896"/>
      <c r="D8" s="896"/>
      <c r="E8" s="172"/>
      <c r="F8" s="172"/>
      <c r="G8" s="1555" t="s">
        <v>335</v>
      </c>
      <c r="H8" s="1556"/>
      <c r="I8" s="897" t="str">
        <f>EngRevLevel</f>
        <v>C</v>
      </c>
      <c r="J8" s="896"/>
      <c r="K8" s="169"/>
      <c r="L8" s="169"/>
      <c r="M8" s="169"/>
      <c r="N8" s="144" t="s">
        <v>336</v>
      </c>
      <c r="O8" s="174"/>
      <c r="P8" s="169"/>
      <c r="Q8" s="169"/>
      <c r="R8" s="169"/>
      <c r="S8" s="895"/>
    </row>
    <row r="9" spans="1:91">
      <c r="A9" s="899"/>
      <c r="B9" s="900"/>
      <c r="C9" s="1565"/>
      <c r="D9" s="1565"/>
      <c r="E9" s="1566"/>
      <c r="F9" s="1566"/>
      <c r="G9" s="1566"/>
      <c r="H9" s="1566"/>
      <c r="I9" s="1565"/>
      <c r="J9" s="1565"/>
      <c r="K9" s="900"/>
      <c r="L9" s="900"/>
      <c r="M9" s="900"/>
      <c r="N9" s="900"/>
      <c r="O9" s="900"/>
      <c r="P9" s="900"/>
      <c r="Q9" s="900"/>
      <c r="R9" s="900"/>
      <c r="S9" s="901"/>
    </row>
    <row r="10" spans="1:91" ht="18" customHeight="1">
      <c r="A10" s="902"/>
      <c r="B10" s="475" t="s">
        <v>337</v>
      </c>
      <c r="C10" s="476"/>
      <c r="D10" s="476"/>
      <c r="E10" s="476"/>
      <c r="F10" s="476"/>
      <c r="G10" s="476"/>
      <c r="H10" s="476"/>
      <c r="I10" s="476"/>
      <c r="J10" s="476"/>
      <c r="K10" s="476"/>
      <c r="L10" s="476"/>
      <c r="M10" s="476"/>
      <c r="N10" s="476"/>
      <c r="O10" s="1550" t="s">
        <v>295</v>
      </c>
      <c r="P10" s="1550"/>
      <c r="Q10" s="1550"/>
      <c r="R10" s="1550"/>
      <c r="S10" s="1550"/>
    </row>
    <row r="11" spans="1:91" ht="60.75" customHeight="1">
      <c r="A11" s="308" t="s">
        <v>338</v>
      </c>
      <c r="B11" s="477" t="s">
        <v>339</v>
      </c>
      <c r="C11" s="308" t="s">
        <v>340</v>
      </c>
      <c r="D11" s="308" t="s">
        <v>341</v>
      </c>
      <c r="E11" s="478" t="s">
        <v>342</v>
      </c>
      <c r="F11" s="478" t="s">
        <v>287</v>
      </c>
      <c r="G11" s="308" t="s">
        <v>343</v>
      </c>
      <c r="H11" s="479" t="s">
        <v>344</v>
      </c>
      <c r="I11" s="308" t="s">
        <v>345</v>
      </c>
      <c r="J11" s="308" t="s">
        <v>346</v>
      </c>
      <c r="K11" s="479" t="s">
        <v>347</v>
      </c>
      <c r="L11" s="478" t="s">
        <v>292</v>
      </c>
      <c r="M11" s="308" t="s">
        <v>348</v>
      </c>
      <c r="N11" s="308" t="s">
        <v>349</v>
      </c>
      <c r="O11" s="480" t="s">
        <v>298</v>
      </c>
      <c r="P11" s="479" t="s">
        <v>342</v>
      </c>
      <c r="Q11" s="479" t="s">
        <v>344</v>
      </c>
      <c r="R11" s="479" t="s">
        <v>347</v>
      </c>
      <c r="S11" s="478" t="s">
        <v>292</v>
      </c>
      <c r="Y11" s="380"/>
    </row>
    <row r="12" spans="1:91">
      <c r="A12" s="138"/>
      <c r="B12" s="138"/>
      <c r="C12" s="138"/>
      <c r="D12" s="138"/>
      <c r="E12" s="138"/>
      <c r="F12" s="138"/>
      <c r="G12" s="138"/>
      <c r="H12" s="138"/>
      <c r="I12" s="138"/>
      <c r="J12" s="138"/>
      <c r="K12" s="138"/>
      <c r="L12" s="139">
        <f>+E12*H12*K12</f>
        <v>0</v>
      </c>
      <c r="M12" s="138"/>
      <c r="N12" s="138"/>
      <c r="O12" s="138"/>
      <c r="P12" s="138"/>
      <c r="Q12" s="138"/>
      <c r="R12" s="138"/>
      <c r="S12" s="139">
        <f>+P12*Q12*R12</f>
        <v>0</v>
      </c>
    </row>
    <row r="13" spans="1:91" s="140" customFormat="1">
      <c r="A13" s="138"/>
      <c r="B13" s="138"/>
      <c r="C13" s="138"/>
      <c r="D13" s="138"/>
      <c r="E13" s="138"/>
      <c r="F13" s="138"/>
      <c r="G13" s="138"/>
      <c r="H13" s="138"/>
      <c r="I13" s="138"/>
      <c r="J13" s="138"/>
      <c r="K13" s="138"/>
      <c r="L13" s="139">
        <f t="shared" ref="L13:L76" si="0">+E13*H13*K13</f>
        <v>0</v>
      </c>
      <c r="M13" s="138"/>
      <c r="N13" s="138"/>
      <c r="O13" s="138"/>
      <c r="P13" s="138"/>
      <c r="Q13" s="138"/>
      <c r="R13" s="138"/>
      <c r="S13" s="139">
        <f t="shared" ref="S13:S76" si="1">+P13*Q13*R13</f>
        <v>0</v>
      </c>
      <c r="T13" s="380"/>
      <c r="U13" s="380"/>
      <c r="V13" s="380"/>
      <c r="W13" s="380"/>
      <c r="X13" s="380"/>
      <c r="Y13" s="380"/>
      <c r="Z13" s="380"/>
      <c r="AA13" s="380"/>
      <c r="AB13" s="380"/>
      <c r="AC13" s="380"/>
      <c r="AD13" s="380"/>
      <c r="AE13" s="380"/>
      <c r="AF13" s="380"/>
      <c r="AG13" s="380"/>
      <c r="AH13" s="380"/>
      <c r="AI13" s="380"/>
      <c r="AJ13" s="380"/>
      <c r="AK13" s="380"/>
      <c r="AL13" s="380"/>
      <c r="AM13" s="380"/>
      <c r="AN13" s="380"/>
      <c r="AO13" s="380"/>
      <c r="AP13" s="380"/>
      <c r="AQ13" s="380"/>
      <c r="AR13" s="380"/>
      <c r="AS13" s="380"/>
      <c r="AT13" s="380"/>
      <c r="AU13" s="380"/>
      <c r="AV13" s="380"/>
      <c r="AW13" s="380"/>
      <c r="AX13" s="380"/>
      <c r="AY13" s="380"/>
      <c r="AZ13" s="380"/>
      <c r="BA13" s="380"/>
      <c r="BB13" s="380"/>
      <c r="BC13" s="380"/>
      <c r="BD13" s="380"/>
      <c r="BE13" s="380"/>
      <c r="BF13" s="380"/>
      <c r="BG13" s="380"/>
      <c r="BH13" s="380"/>
      <c r="BI13" s="380"/>
      <c r="BJ13" s="380"/>
      <c r="BK13" s="380"/>
      <c r="BL13" s="380"/>
      <c r="BM13" s="380"/>
      <c r="BN13" s="380"/>
      <c r="BO13" s="380"/>
      <c r="BP13" s="380"/>
      <c r="BQ13" s="380"/>
      <c r="BR13" s="380"/>
      <c r="BS13" s="380"/>
      <c r="BT13" s="380"/>
      <c r="BU13" s="380"/>
      <c r="BV13" s="380"/>
      <c r="BW13" s="380"/>
      <c r="BX13" s="380"/>
      <c r="BY13" s="380"/>
      <c r="BZ13" s="380"/>
      <c r="CA13" s="380"/>
      <c r="CB13" s="380"/>
      <c r="CC13" s="380"/>
      <c r="CD13" s="380"/>
      <c r="CE13" s="380"/>
      <c r="CF13" s="380"/>
      <c r="CG13" s="380"/>
      <c r="CH13" s="380"/>
      <c r="CI13" s="380"/>
      <c r="CJ13" s="380"/>
      <c r="CK13" s="380"/>
      <c r="CL13" s="380"/>
      <c r="CM13" s="380"/>
    </row>
    <row r="14" spans="1:91" s="140" customFormat="1">
      <c r="A14" s="138"/>
      <c r="B14" s="138"/>
      <c r="C14" s="138"/>
      <c r="D14" s="138"/>
      <c r="E14" s="138"/>
      <c r="F14" s="138"/>
      <c r="G14" s="138"/>
      <c r="H14" s="138"/>
      <c r="I14" s="138"/>
      <c r="J14" s="138"/>
      <c r="K14" s="138"/>
      <c r="L14" s="139">
        <f t="shared" si="0"/>
        <v>0</v>
      </c>
      <c r="M14" s="138"/>
      <c r="N14" s="138"/>
      <c r="O14" s="138"/>
      <c r="P14" s="138"/>
      <c r="Q14" s="138"/>
      <c r="R14" s="138"/>
      <c r="S14" s="139">
        <f t="shared" si="1"/>
        <v>0</v>
      </c>
      <c r="T14" s="380"/>
      <c r="U14" s="380"/>
      <c r="V14" s="380"/>
      <c r="W14" s="380"/>
      <c r="X14" s="380"/>
      <c r="Y14" s="380"/>
      <c r="Z14" s="380"/>
      <c r="AA14" s="380"/>
      <c r="AB14" s="380"/>
      <c r="AC14" s="380"/>
      <c r="AD14" s="380"/>
      <c r="AE14" s="380"/>
      <c r="AF14" s="380"/>
      <c r="AG14" s="380"/>
      <c r="AH14" s="380"/>
      <c r="AI14" s="380"/>
      <c r="AJ14" s="380"/>
      <c r="AK14" s="380"/>
      <c r="AL14" s="380"/>
      <c r="AM14" s="380"/>
      <c r="AN14" s="380"/>
      <c r="AO14" s="380"/>
      <c r="AP14" s="380"/>
      <c r="AQ14" s="380"/>
      <c r="AR14" s="380"/>
      <c r="AS14" s="380"/>
      <c r="AT14" s="380"/>
      <c r="AU14" s="380"/>
      <c r="AV14" s="380"/>
      <c r="AW14" s="380"/>
      <c r="AX14" s="380"/>
      <c r="AY14" s="380"/>
      <c r="AZ14" s="380"/>
      <c r="BA14" s="380"/>
      <c r="BB14" s="380"/>
      <c r="BC14" s="380"/>
      <c r="BD14" s="380"/>
      <c r="BE14" s="380"/>
      <c r="BF14" s="380"/>
      <c r="BG14" s="380"/>
      <c r="BH14" s="380"/>
      <c r="BI14" s="380"/>
      <c r="BJ14" s="380"/>
      <c r="BK14" s="380"/>
      <c r="BL14" s="380"/>
      <c r="BM14" s="380"/>
      <c r="BN14" s="380"/>
      <c r="BO14" s="380"/>
      <c r="BP14" s="380"/>
      <c r="BQ14" s="380"/>
      <c r="BR14" s="380"/>
      <c r="BS14" s="380"/>
      <c r="BT14" s="380"/>
      <c r="BU14" s="380"/>
      <c r="BV14" s="380"/>
      <c r="BW14" s="380"/>
      <c r="BX14" s="380"/>
      <c r="BY14" s="380"/>
      <c r="BZ14" s="380"/>
      <c r="CA14" s="380"/>
      <c r="CB14" s="380"/>
      <c r="CC14" s="380"/>
      <c r="CD14" s="380"/>
      <c r="CE14" s="380"/>
      <c r="CF14" s="380"/>
      <c r="CG14" s="380"/>
      <c r="CH14" s="380"/>
      <c r="CI14" s="380"/>
      <c r="CJ14" s="380"/>
      <c r="CK14" s="380"/>
      <c r="CL14" s="380"/>
      <c r="CM14" s="380"/>
    </row>
    <row r="15" spans="1:91" s="140" customFormat="1">
      <c r="A15" s="138"/>
      <c r="B15" s="138"/>
      <c r="C15" s="138"/>
      <c r="D15" s="138"/>
      <c r="E15" s="138"/>
      <c r="F15" s="138"/>
      <c r="G15" s="138"/>
      <c r="H15" s="138"/>
      <c r="I15" s="138"/>
      <c r="J15" s="138"/>
      <c r="K15" s="138"/>
      <c r="L15" s="139">
        <f t="shared" si="0"/>
        <v>0</v>
      </c>
      <c r="M15" s="138"/>
      <c r="N15" s="138"/>
      <c r="O15" s="138"/>
      <c r="P15" s="138"/>
      <c r="Q15" s="138"/>
      <c r="R15" s="138"/>
      <c r="S15" s="139">
        <f t="shared" si="1"/>
        <v>0</v>
      </c>
      <c r="T15" s="380"/>
      <c r="U15" s="380"/>
      <c r="V15" s="380"/>
      <c r="W15" s="380"/>
      <c r="X15" s="380"/>
      <c r="Y15" s="380"/>
      <c r="Z15" s="380"/>
      <c r="AA15" s="380"/>
      <c r="AB15" s="380"/>
      <c r="AC15" s="380"/>
      <c r="AD15" s="380"/>
      <c r="AE15" s="380"/>
      <c r="AF15" s="380"/>
      <c r="AG15" s="380"/>
      <c r="AH15" s="380"/>
      <c r="AI15" s="380"/>
      <c r="AJ15" s="380"/>
      <c r="AK15" s="380"/>
      <c r="AL15" s="380"/>
      <c r="AM15" s="380"/>
      <c r="AN15" s="380"/>
      <c r="AO15" s="380"/>
      <c r="AP15" s="380"/>
      <c r="AQ15" s="380"/>
      <c r="AR15" s="380"/>
      <c r="AS15" s="380"/>
      <c r="AT15" s="380"/>
      <c r="AU15" s="380"/>
      <c r="AV15" s="380"/>
      <c r="AW15" s="380"/>
      <c r="AX15" s="380"/>
      <c r="AY15" s="380"/>
      <c r="AZ15" s="380"/>
      <c r="BA15" s="380"/>
      <c r="BB15" s="380"/>
      <c r="BC15" s="380"/>
      <c r="BD15" s="380"/>
      <c r="BE15" s="380"/>
      <c r="BF15" s="380"/>
      <c r="BG15" s="380"/>
      <c r="BH15" s="380"/>
      <c r="BI15" s="380"/>
      <c r="BJ15" s="380"/>
      <c r="BK15" s="380"/>
      <c r="BL15" s="380"/>
      <c r="BM15" s="380"/>
      <c r="BN15" s="380"/>
      <c r="BO15" s="380"/>
      <c r="BP15" s="380"/>
      <c r="BQ15" s="380"/>
      <c r="BR15" s="380"/>
      <c r="BS15" s="380"/>
      <c r="BT15" s="380"/>
      <c r="BU15" s="380"/>
      <c r="BV15" s="380"/>
      <c r="BW15" s="380"/>
      <c r="BX15" s="380"/>
      <c r="BY15" s="380"/>
      <c r="BZ15" s="380"/>
      <c r="CA15" s="380"/>
      <c r="CB15" s="380"/>
      <c r="CC15" s="380"/>
      <c r="CD15" s="380"/>
      <c r="CE15" s="380"/>
      <c r="CF15" s="380"/>
      <c r="CG15" s="380"/>
      <c r="CH15" s="380"/>
      <c r="CI15" s="380"/>
      <c r="CJ15" s="380"/>
      <c r="CK15" s="380"/>
      <c r="CL15" s="380"/>
      <c r="CM15" s="380"/>
    </row>
    <row r="16" spans="1:91" s="140" customFormat="1">
      <c r="A16" s="138"/>
      <c r="B16" s="138"/>
      <c r="C16" s="138"/>
      <c r="D16" s="138"/>
      <c r="E16" s="138"/>
      <c r="F16" s="138"/>
      <c r="G16" s="138"/>
      <c r="H16" s="138"/>
      <c r="I16" s="138"/>
      <c r="J16" s="138"/>
      <c r="K16" s="138"/>
      <c r="L16" s="139">
        <f t="shared" si="0"/>
        <v>0</v>
      </c>
      <c r="M16" s="138"/>
      <c r="N16" s="138"/>
      <c r="O16" s="138"/>
      <c r="P16" s="138"/>
      <c r="Q16" s="138"/>
      <c r="R16" s="138"/>
      <c r="S16" s="139">
        <f t="shared" si="1"/>
        <v>0</v>
      </c>
      <c r="T16" s="380"/>
      <c r="U16" s="380"/>
      <c r="V16" s="380"/>
      <c r="W16" s="380"/>
      <c r="X16" s="380"/>
      <c r="Y16" s="380"/>
      <c r="Z16" s="380"/>
      <c r="AA16" s="380"/>
      <c r="AB16" s="380"/>
      <c r="AC16" s="380"/>
      <c r="AD16" s="380"/>
      <c r="AE16" s="380"/>
      <c r="AF16" s="380"/>
      <c r="AG16" s="380"/>
      <c r="AH16" s="380"/>
      <c r="AI16" s="380"/>
      <c r="AJ16" s="380"/>
      <c r="AK16" s="380"/>
      <c r="AL16" s="380"/>
      <c r="AM16" s="380"/>
      <c r="AN16" s="380"/>
      <c r="AO16" s="380"/>
      <c r="AP16" s="380"/>
      <c r="AQ16" s="380"/>
      <c r="AR16" s="380"/>
      <c r="AS16" s="380"/>
      <c r="AT16" s="380"/>
      <c r="AU16" s="380"/>
      <c r="AV16" s="380"/>
      <c r="AW16" s="380"/>
      <c r="AX16" s="380"/>
      <c r="AY16" s="380"/>
      <c r="AZ16" s="380"/>
      <c r="BA16" s="380"/>
      <c r="BB16" s="380"/>
      <c r="BC16" s="380"/>
      <c r="BD16" s="380"/>
      <c r="BE16" s="380"/>
      <c r="BF16" s="380"/>
      <c r="BG16" s="380"/>
      <c r="BH16" s="380"/>
      <c r="BI16" s="380"/>
      <c r="BJ16" s="380"/>
      <c r="BK16" s="380"/>
      <c r="BL16" s="380"/>
      <c r="BM16" s="380"/>
      <c r="BN16" s="380"/>
      <c r="BO16" s="380"/>
      <c r="BP16" s="380"/>
      <c r="BQ16" s="380"/>
      <c r="BR16" s="380"/>
      <c r="BS16" s="380"/>
      <c r="BT16" s="380"/>
      <c r="BU16" s="380"/>
      <c r="BV16" s="380"/>
      <c r="BW16" s="380"/>
      <c r="BX16" s="380"/>
      <c r="BY16" s="380"/>
      <c r="BZ16" s="380"/>
      <c r="CA16" s="380"/>
      <c r="CB16" s="380"/>
      <c r="CC16" s="380"/>
      <c r="CD16" s="380"/>
      <c r="CE16" s="380"/>
      <c r="CF16" s="380"/>
      <c r="CG16" s="380"/>
      <c r="CH16" s="380"/>
      <c r="CI16" s="380"/>
      <c r="CJ16" s="380"/>
      <c r="CK16" s="380"/>
      <c r="CL16" s="380"/>
      <c r="CM16" s="380"/>
    </row>
    <row r="17" spans="1:91" s="140" customFormat="1">
      <c r="A17" s="138"/>
      <c r="B17" s="138"/>
      <c r="C17" s="138"/>
      <c r="D17" s="138"/>
      <c r="E17" s="138"/>
      <c r="F17" s="138"/>
      <c r="G17" s="138"/>
      <c r="H17" s="138"/>
      <c r="I17" s="138"/>
      <c r="J17" s="138"/>
      <c r="K17" s="138"/>
      <c r="L17" s="139">
        <f t="shared" si="0"/>
        <v>0</v>
      </c>
      <c r="M17" s="138"/>
      <c r="N17" s="138"/>
      <c r="O17" s="138"/>
      <c r="P17" s="138"/>
      <c r="Q17" s="138"/>
      <c r="R17" s="138"/>
      <c r="S17" s="139">
        <f t="shared" si="1"/>
        <v>0</v>
      </c>
      <c r="T17" s="380"/>
      <c r="U17" s="380"/>
      <c r="V17" s="380"/>
      <c r="W17" s="380"/>
      <c r="X17" s="380"/>
      <c r="Y17" s="380"/>
      <c r="Z17" s="380"/>
      <c r="AA17" s="380"/>
      <c r="AB17" s="380"/>
      <c r="AC17" s="380"/>
      <c r="AD17" s="380"/>
      <c r="AE17" s="380"/>
      <c r="AF17" s="380"/>
      <c r="AG17" s="380"/>
      <c r="AH17" s="380"/>
      <c r="AI17" s="380"/>
      <c r="AJ17" s="380"/>
      <c r="AK17" s="380"/>
      <c r="AL17" s="380"/>
      <c r="AM17" s="380"/>
      <c r="AN17" s="380"/>
      <c r="AO17" s="380"/>
      <c r="AP17" s="380"/>
      <c r="AQ17" s="380"/>
      <c r="AR17" s="380"/>
      <c r="AS17" s="380"/>
      <c r="AT17" s="380"/>
      <c r="AU17" s="380"/>
      <c r="AV17" s="380"/>
      <c r="AW17" s="380"/>
      <c r="AX17" s="380"/>
      <c r="AY17" s="380"/>
      <c r="AZ17" s="380"/>
      <c r="BA17" s="380"/>
      <c r="BB17" s="380"/>
      <c r="BC17" s="380"/>
      <c r="BD17" s="380"/>
      <c r="BE17" s="380"/>
      <c r="BF17" s="380"/>
      <c r="BG17" s="380"/>
      <c r="BH17" s="380"/>
      <c r="BI17" s="380"/>
      <c r="BJ17" s="380"/>
      <c r="BK17" s="380"/>
      <c r="BL17" s="380"/>
      <c r="BM17" s="380"/>
      <c r="BN17" s="380"/>
      <c r="BO17" s="380"/>
      <c r="BP17" s="380"/>
      <c r="BQ17" s="380"/>
      <c r="BR17" s="380"/>
      <c r="BS17" s="380"/>
      <c r="BT17" s="380"/>
      <c r="BU17" s="380"/>
      <c r="BV17" s="380"/>
      <c r="BW17" s="380"/>
      <c r="BX17" s="380"/>
      <c r="BY17" s="380"/>
      <c r="BZ17" s="380"/>
      <c r="CA17" s="380"/>
      <c r="CB17" s="380"/>
      <c r="CC17" s="380"/>
      <c r="CD17" s="380"/>
      <c r="CE17" s="380"/>
      <c r="CF17" s="380"/>
      <c r="CG17" s="380"/>
      <c r="CH17" s="380"/>
      <c r="CI17" s="380"/>
      <c r="CJ17" s="380"/>
      <c r="CK17" s="380"/>
      <c r="CL17" s="380"/>
      <c r="CM17" s="380"/>
    </row>
    <row r="18" spans="1:91" s="140" customFormat="1">
      <c r="A18" s="138"/>
      <c r="B18" s="138"/>
      <c r="C18" s="138"/>
      <c r="D18" s="138"/>
      <c r="E18" s="138"/>
      <c r="F18" s="138"/>
      <c r="G18" s="138"/>
      <c r="H18" s="138"/>
      <c r="I18" s="138"/>
      <c r="J18" s="138"/>
      <c r="K18" s="138"/>
      <c r="L18" s="139">
        <f t="shared" si="0"/>
        <v>0</v>
      </c>
      <c r="M18" s="138"/>
      <c r="N18" s="138"/>
      <c r="O18" s="138"/>
      <c r="P18" s="138"/>
      <c r="Q18" s="138"/>
      <c r="R18" s="138"/>
      <c r="S18" s="139">
        <f t="shared" si="1"/>
        <v>0</v>
      </c>
      <c r="T18" s="380"/>
      <c r="U18" s="380"/>
      <c r="V18" s="380"/>
      <c r="W18" s="380"/>
      <c r="X18" s="380"/>
      <c r="Y18" s="380"/>
      <c r="Z18" s="380"/>
      <c r="AA18" s="380"/>
      <c r="AB18" s="380"/>
      <c r="AC18" s="380"/>
      <c r="AD18" s="380"/>
      <c r="AE18" s="380"/>
      <c r="AF18" s="380"/>
      <c r="AG18" s="380"/>
      <c r="AH18" s="380"/>
      <c r="AI18" s="380"/>
      <c r="AJ18" s="380"/>
      <c r="AK18" s="380"/>
      <c r="AL18" s="380"/>
      <c r="AM18" s="380"/>
      <c r="AN18" s="380"/>
      <c r="AO18" s="380"/>
      <c r="AP18" s="380"/>
      <c r="AQ18" s="380"/>
      <c r="AR18" s="380"/>
      <c r="AS18" s="380"/>
      <c r="AT18" s="380"/>
      <c r="AU18" s="380"/>
      <c r="AV18" s="380"/>
      <c r="AW18" s="380"/>
      <c r="AX18" s="380"/>
      <c r="AY18" s="380"/>
      <c r="AZ18" s="380"/>
      <c r="BA18" s="380"/>
      <c r="BB18" s="380"/>
      <c r="BC18" s="380"/>
      <c r="BD18" s="380"/>
      <c r="BE18" s="380"/>
      <c r="BF18" s="380"/>
      <c r="BG18" s="380"/>
      <c r="BH18" s="380"/>
      <c r="BI18" s="380"/>
      <c r="BJ18" s="380"/>
      <c r="BK18" s="380"/>
      <c r="BL18" s="380"/>
      <c r="BM18" s="380"/>
      <c r="BN18" s="380"/>
      <c r="BO18" s="380"/>
      <c r="BP18" s="380"/>
      <c r="BQ18" s="380"/>
      <c r="BR18" s="380"/>
      <c r="BS18" s="380"/>
      <c r="BT18" s="380"/>
      <c r="BU18" s="380"/>
      <c r="BV18" s="380"/>
      <c r="BW18" s="380"/>
      <c r="BX18" s="380"/>
      <c r="BY18" s="380"/>
      <c r="BZ18" s="380"/>
      <c r="CA18" s="380"/>
      <c r="CB18" s="380"/>
      <c r="CC18" s="380"/>
      <c r="CD18" s="380"/>
      <c r="CE18" s="380"/>
      <c r="CF18" s="380"/>
      <c r="CG18" s="380"/>
      <c r="CH18" s="380"/>
      <c r="CI18" s="380"/>
      <c r="CJ18" s="380"/>
      <c r="CK18" s="380"/>
      <c r="CL18" s="380"/>
      <c r="CM18" s="380"/>
    </row>
    <row r="19" spans="1:91" s="140" customFormat="1">
      <c r="A19" s="138"/>
      <c r="B19" s="138"/>
      <c r="C19" s="138"/>
      <c r="D19" s="138"/>
      <c r="E19" s="138"/>
      <c r="F19" s="138"/>
      <c r="G19" s="138"/>
      <c r="H19" s="138"/>
      <c r="I19" s="138"/>
      <c r="J19" s="138"/>
      <c r="K19" s="138"/>
      <c r="L19" s="139">
        <f t="shared" si="0"/>
        <v>0</v>
      </c>
      <c r="M19" s="138"/>
      <c r="N19" s="138"/>
      <c r="O19" s="138"/>
      <c r="P19" s="138"/>
      <c r="Q19" s="138"/>
      <c r="R19" s="138"/>
      <c r="S19" s="139">
        <f t="shared" si="1"/>
        <v>0</v>
      </c>
      <c r="T19" s="380"/>
      <c r="U19" s="380"/>
      <c r="V19" s="380"/>
      <c r="W19" s="380"/>
      <c r="X19" s="380"/>
      <c r="Y19" s="380"/>
      <c r="Z19" s="380"/>
      <c r="AA19" s="380"/>
      <c r="AB19" s="380"/>
      <c r="AC19" s="380"/>
      <c r="AD19" s="380"/>
      <c r="AE19" s="380"/>
      <c r="AF19" s="380"/>
      <c r="AG19" s="380"/>
      <c r="AH19" s="380"/>
      <c r="AI19" s="380"/>
      <c r="AJ19" s="380"/>
      <c r="AK19" s="380"/>
      <c r="AL19" s="380"/>
      <c r="AM19" s="380"/>
      <c r="AN19" s="380"/>
      <c r="AO19" s="380"/>
      <c r="AP19" s="380"/>
      <c r="AQ19" s="380"/>
      <c r="AR19" s="380"/>
      <c r="AS19" s="380"/>
      <c r="AT19" s="380"/>
      <c r="AU19" s="380"/>
      <c r="AV19" s="380"/>
      <c r="AW19" s="380"/>
      <c r="AX19" s="380"/>
      <c r="AY19" s="380"/>
      <c r="AZ19" s="380"/>
      <c r="BA19" s="380"/>
      <c r="BB19" s="380"/>
      <c r="BC19" s="380"/>
      <c r="BD19" s="380"/>
      <c r="BE19" s="380"/>
      <c r="BF19" s="380"/>
      <c r="BG19" s="380"/>
      <c r="BH19" s="380"/>
      <c r="BI19" s="380"/>
      <c r="BJ19" s="380"/>
      <c r="BK19" s="380"/>
      <c r="BL19" s="380"/>
      <c r="BM19" s="380"/>
      <c r="BN19" s="380"/>
      <c r="BO19" s="380"/>
      <c r="BP19" s="380"/>
      <c r="BQ19" s="380"/>
      <c r="BR19" s="380"/>
      <c r="BS19" s="380"/>
      <c r="BT19" s="380"/>
      <c r="BU19" s="380"/>
      <c r="BV19" s="380"/>
      <c r="BW19" s="380"/>
      <c r="BX19" s="380"/>
      <c r="BY19" s="380"/>
      <c r="BZ19" s="380"/>
      <c r="CA19" s="380"/>
      <c r="CB19" s="380"/>
      <c r="CC19" s="380"/>
      <c r="CD19" s="380"/>
      <c r="CE19" s="380"/>
      <c r="CF19" s="380"/>
      <c r="CG19" s="380"/>
      <c r="CH19" s="380"/>
      <c r="CI19" s="380"/>
      <c r="CJ19" s="380"/>
      <c r="CK19" s="380"/>
      <c r="CL19" s="380"/>
      <c r="CM19" s="380"/>
    </row>
    <row r="20" spans="1:91" s="140" customFormat="1">
      <c r="A20" s="138"/>
      <c r="B20" s="138"/>
      <c r="C20" s="138"/>
      <c r="D20" s="138"/>
      <c r="E20" s="138"/>
      <c r="F20" s="138"/>
      <c r="G20" s="138"/>
      <c r="H20" s="138"/>
      <c r="I20" s="138"/>
      <c r="J20" s="138"/>
      <c r="K20" s="138"/>
      <c r="L20" s="139">
        <f t="shared" si="0"/>
        <v>0</v>
      </c>
      <c r="M20" s="138"/>
      <c r="N20" s="138"/>
      <c r="O20" s="138"/>
      <c r="P20" s="138"/>
      <c r="Q20" s="138"/>
      <c r="R20" s="138"/>
      <c r="S20" s="139">
        <f t="shared" si="1"/>
        <v>0</v>
      </c>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0"/>
      <c r="BU20" s="380"/>
      <c r="BV20" s="380"/>
      <c r="BW20" s="380"/>
      <c r="BX20" s="380"/>
      <c r="BY20" s="380"/>
      <c r="BZ20" s="380"/>
      <c r="CA20" s="380"/>
      <c r="CB20" s="380"/>
      <c r="CC20" s="380"/>
      <c r="CD20" s="380"/>
      <c r="CE20" s="380"/>
      <c r="CF20" s="380"/>
      <c r="CG20" s="380"/>
      <c r="CH20" s="380"/>
      <c r="CI20" s="380"/>
      <c r="CJ20" s="380"/>
      <c r="CK20" s="380"/>
      <c r="CL20" s="380"/>
      <c r="CM20" s="380"/>
    </row>
    <row r="21" spans="1:91" s="140" customFormat="1">
      <c r="A21" s="138"/>
      <c r="B21" s="138"/>
      <c r="C21" s="138"/>
      <c r="D21" s="138"/>
      <c r="E21" s="138"/>
      <c r="F21" s="138"/>
      <c r="G21" s="138"/>
      <c r="H21" s="138"/>
      <c r="I21" s="138"/>
      <c r="J21" s="138"/>
      <c r="K21" s="138"/>
      <c r="L21" s="139">
        <f t="shared" si="0"/>
        <v>0</v>
      </c>
      <c r="M21" s="138"/>
      <c r="N21" s="138"/>
      <c r="O21" s="138"/>
      <c r="P21" s="138"/>
      <c r="Q21" s="138"/>
      <c r="R21" s="138"/>
      <c r="S21" s="139">
        <f t="shared" si="1"/>
        <v>0</v>
      </c>
      <c r="T21" s="380"/>
      <c r="U21" s="380"/>
      <c r="V21" s="380"/>
      <c r="W21" s="380"/>
      <c r="X21" s="380"/>
      <c r="Y21" s="380"/>
      <c r="Z21" s="380"/>
      <c r="AA21" s="380"/>
      <c r="AB21" s="380"/>
      <c r="AC21" s="380"/>
      <c r="AD21" s="380"/>
      <c r="AE21" s="380"/>
      <c r="AF21" s="380"/>
      <c r="AG21" s="380"/>
      <c r="AH21" s="380"/>
      <c r="AI21" s="380"/>
      <c r="AJ21" s="380"/>
      <c r="AK21" s="380"/>
      <c r="AL21" s="380"/>
      <c r="AM21" s="380"/>
      <c r="AN21" s="380"/>
      <c r="AO21" s="380"/>
      <c r="AP21" s="380"/>
      <c r="AQ21" s="380"/>
      <c r="AR21" s="380"/>
      <c r="AS21" s="380"/>
      <c r="AT21" s="380"/>
      <c r="AU21" s="380"/>
      <c r="AV21" s="380"/>
      <c r="AW21" s="380"/>
      <c r="AX21" s="380"/>
      <c r="AY21" s="380"/>
      <c r="AZ21" s="380"/>
      <c r="BA21" s="380"/>
      <c r="BB21" s="380"/>
      <c r="BC21" s="380"/>
      <c r="BD21" s="380"/>
      <c r="BE21" s="380"/>
      <c r="BF21" s="380"/>
      <c r="BG21" s="380"/>
      <c r="BH21" s="380"/>
      <c r="BI21" s="380"/>
      <c r="BJ21" s="380"/>
      <c r="BK21" s="380"/>
      <c r="BL21" s="380"/>
      <c r="BM21" s="380"/>
      <c r="BN21" s="380"/>
      <c r="BO21" s="380"/>
      <c r="BP21" s="380"/>
      <c r="BQ21" s="380"/>
      <c r="BR21" s="380"/>
      <c r="BS21" s="380"/>
      <c r="BT21" s="380"/>
      <c r="BU21" s="380"/>
      <c r="BV21" s="380"/>
      <c r="BW21" s="380"/>
      <c r="BX21" s="380"/>
      <c r="BY21" s="380"/>
      <c r="BZ21" s="380"/>
      <c r="CA21" s="380"/>
      <c r="CB21" s="380"/>
      <c r="CC21" s="380"/>
      <c r="CD21" s="380"/>
      <c r="CE21" s="380"/>
      <c r="CF21" s="380"/>
      <c r="CG21" s="380"/>
      <c r="CH21" s="380"/>
      <c r="CI21" s="380"/>
      <c r="CJ21" s="380"/>
      <c r="CK21" s="380"/>
      <c r="CL21" s="380"/>
      <c r="CM21" s="380"/>
    </row>
    <row r="22" spans="1:91" s="140" customFormat="1">
      <c r="A22" s="138"/>
      <c r="B22" s="138"/>
      <c r="C22" s="138"/>
      <c r="D22" s="138"/>
      <c r="E22" s="138"/>
      <c r="F22" s="138"/>
      <c r="G22" s="138"/>
      <c r="H22" s="138"/>
      <c r="I22" s="138"/>
      <c r="J22" s="138"/>
      <c r="K22" s="138"/>
      <c r="L22" s="139">
        <f t="shared" si="0"/>
        <v>0</v>
      </c>
      <c r="M22" s="138"/>
      <c r="N22" s="138"/>
      <c r="O22" s="138"/>
      <c r="P22" s="138"/>
      <c r="Q22" s="138"/>
      <c r="R22" s="138"/>
      <c r="S22" s="139">
        <f t="shared" si="1"/>
        <v>0</v>
      </c>
      <c r="T22" s="380"/>
      <c r="U22" s="380"/>
      <c r="V22" s="380"/>
      <c r="W22" s="380"/>
      <c r="X22" s="380"/>
      <c r="Y22" s="380"/>
      <c r="Z22" s="380"/>
      <c r="AA22" s="380"/>
      <c r="AB22" s="380"/>
      <c r="AC22" s="380"/>
      <c r="AD22" s="380"/>
      <c r="AE22" s="380"/>
      <c r="AF22" s="380"/>
      <c r="AG22" s="380"/>
      <c r="AH22" s="380"/>
      <c r="AI22" s="380"/>
      <c r="AJ22" s="380"/>
      <c r="AK22" s="380"/>
      <c r="AL22" s="380"/>
      <c r="AM22" s="380"/>
      <c r="AN22" s="380"/>
      <c r="AO22" s="380"/>
      <c r="AP22" s="380"/>
      <c r="AQ22" s="380"/>
      <c r="AR22" s="380"/>
      <c r="AS22" s="380"/>
      <c r="AT22" s="380"/>
      <c r="AU22" s="380"/>
      <c r="AV22" s="380"/>
      <c r="AW22" s="380"/>
      <c r="AX22" s="380"/>
      <c r="AY22" s="380"/>
      <c r="AZ22" s="380"/>
      <c r="BA22" s="380"/>
      <c r="BB22" s="380"/>
      <c r="BC22" s="380"/>
      <c r="BD22" s="380"/>
      <c r="BE22" s="380"/>
      <c r="BF22" s="380"/>
      <c r="BG22" s="380"/>
      <c r="BH22" s="380"/>
      <c r="BI22" s="380"/>
      <c r="BJ22" s="380"/>
      <c r="BK22" s="380"/>
      <c r="BL22" s="380"/>
      <c r="BM22" s="380"/>
      <c r="BN22" s="380"/>
      <c r="BO22" s="380"/>
      <c r="BP22" s="380"/>
      <c r="BQ22" s="380"/>
      <c r="BR22" s="380"/>
      <c r="BS22" s="380"/>
      <c r="BT22" s="380"/>
      <c r="BU22" s="380"/>
      <c r="BV22" s="380"/>
      <c r="BW22" s="380"/>
      <c r="BX22" s="380"/>
      <c r="BY22" s="380"/>
      <c r="BZ22" s="380"/>
      <c r="CA22" s="380"/>
      <c r="CB22" s="380"/>
      <c r="CC22" s="380"/>
      <c r="CD22" s="380"/>
      <c r="CE22" s="380"/>
      <c r="CF22" s="380"/>
      <c r="CG22" s="380"/>
      <c r="CH22" s="380"/>
      <c r="CI22" s="380"/>
      <c r="CJ22" s="380"/>
      <c r="CK22" s="380"/>
      <c r="CL22" s="380"/>
      <c r="CM22" s="380"/>
    </row>
    <row r="23" spans="1:91" s="140" customFormat="1">
      <c r="A23" s="138"/>
      <c r="B23" s="138"/>
      <c r="C23" s="138"/>
      <c r="D23" s="138"/>
      <c r="E23" s="138"/>
      <c r="F23" s="138"/>
      <c r="G23" s="138"/>
      <c r="H23" s="138"/>
      <c r="I23" s="138"/>
      <c r="J23" s="138"/>
      <c r="K23" s="138"/>
      <c r="L23" s="139">
        <f t="shared" si="0"/>
        <v>0</v>
      </c>
      <c r="M23" s="138"/>
      <c r="N23" s="138"/>
      <c r="O23" s="138"/>
      <c r="P23" s="138"/>
      <c r="Q23" s="138"/>
      <c r="R23" s="138"/>
      <c r="S23" s="139">
        <f t="shared" si="1"/>
        <v>0</v>
      </c>
      <c r="T23" s="380"/>
      <c r="U23" s="380"/>
      <c r="V23" s="380"/>
      <c r="W23" s="380"/>
      <c r="X23" s="380"/>
      <c r="Y23" s="380"/>
      <c r="Z23" s="380"/>
      <c r="AA23" s="380"/>
      <c r="AB23" s="380"/>
      <c r="AC23" s="380"/>
      <c r="AD23" s="380"/>
      <c r="AE23" s="380"/>
      <c r="AF23" s="380"/>
      <c r="AG23" s="380"/>
      <c r="AH23" s="380"/>
      <c r="AI23" s="380"/>
      <c r="AJ23" s="380"/>
      <c r="AK23" s="380"/>
      <c r="AL23" s="380"/>
      <c r="AM23" s="380"/>
      <c r="AN23" s="380"/>
      <c r="AO23" s="380"/>
      <c r="AP23" s="380"/>
      <c r="AQ23" s="380"/>
      <c r="AR23" s="380"/>
      <c r="AS23" s="380"/>
      <c r="AT23" s="380"/>
      <c r="AU23" s="380"/>
      <c r="AV23" s="380"/>
      <c r="AW23" s="380"/>
      <c r="AX23" s="380"/>
      <c r="AY23" s="380"/>
      <c r="AZ23" s="380"/>
      <c r="BA23" s="380"/>
      <c r="BB23" s="380"/>
      <c r="BC23" s="380"/>
      <c r="BD23" s="380"/>
      <c r="BE23" s="380"/>
      <c r="BF23" s="380"/>
      <c r="BG23" s="380"/>
      <c r="BH23" s="380"/>
      <c r="BI23" s="380"/>
      <c r="BJ23" s="380"/>
      <c r="BK23" s="380"/>
      <c r="BL23" s="380"/>
      <c r="BM23" s="380"/>
      <c r="BN23" s="380"/>
      <c r="BO23" s="380"/>
      <c r="BP23" s="380"/>
      <c r="BQ23" s="380"/>
      <c r="BR23" s="380"/>
      <c r="BS23" s="380"/>
      <c r="BT23" s="380"/>
      <c r="BU23" s="380"/>
      <c r="BV23" s="380"/>
      <c r="BW23" s="380"/>
      <c r="BX23" s="380"/>
      <c r="BY23" s="380"/>
      <c r="BZ23" s="380"/>
      <c r="CA23" s="380"/>
      <c r="CB23" s="380"/>
      <c r="CC23" s="380"/>
      <c r="CD23" s="380"/>
      <c r="CE23" s="380"/>
      <c r="CF23" s="380"/>
      <c r="CG23" s="380"/>
      <c r="CH23" s="380"/>
      <c r="CI23" s="380"/>
      <c r="CJ23" s="380"/>
      <c r="CK23" s="380"/>
      <c r="CL23" s="380"/>
      <c r="CM23" s="380"/>
    </row>
    <row r="24" spans="1:91" s="140" customFormat="1">
      <c r="A24" s="138"/>
      <c r="B24" s="138"/>
      <c r="C24" s="138"/>
      <c r="D24" s="138"/>
      <c r="E24" s="138"/>
      <c r="F24" s="138"/>
      <c r="G24" s="138"/>
      <c r="H24" s="138"/>
      <c r="I24" s="138"/>
      <c r="J24" s="138"/>
      <c r="K24" s="138"/>
      <c r="L24" s="139">
        <f t="shared" si="0"/>
        <v>0</v>
      </c>
      <c r="M24" s="138"/>
      <c r="N24" s="138"/>
      <c r="O24" s="138"/>
      <c r="P24" s="138"/>
      <c r="Q24" s="138"/>
      <c r="R24" s="138"/>
      <c r="S24" s="139">
        <f t="shared" si="1"/>
        <v>0</v>
      </c>
      <c r="T24" s="380"/>
      <c r="U24" s="380"/>
      <c r="V24" s="380"/>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c r="AS24" s="380"/>
      <c r="AT24" s="380"/>
      <c r="AU24" s="380"/>
      <c r="AV24" s="380"/>
      <c r="AW24" s="380"/>
      <c r="AX24" s="380"/>
      <c r="AY24" s="380"/>
      <c r="AZ24" s="380"/>
      <c r="BA24" s="380"/>
      <c r="BB24" s="380"/>
      <c r="BC24" s="380"/>
      <c r="BD24" s="380"/>
      <c r="BE24" s="380"/>
      <c r="BF24" s="380"/>
      <c r="BG24" s="380"/>
      <c r="BH24" s="380"/>
      <c r="BI24" s="380"/>
      <c r="BJ24" s="380"/>
      <c r="BK24" s="380"/>
      <c r="BL24" s="380"/>
      <c r="BM24" s="380"/>
      <c r="BN24" s="380"/>
      <c r="BO24" s="380"/>
      <c r="BP24" s="380"/>
      <c r="BQ24" s="380"/>
      <c r="BR24" s="380"/>
      <c r="BS24" s="380"/>
      <c r="BT24" s="380"/>
      <c r="BU24" s="380"/>
      <c r="BV24" s="380"/>
      <c r="BW24" s="380"/>
      <c r="BX24" s="380"/>
      <c r="BY24" s="380"/>
      <c r="BZ24" s="380"/>
      <c r="CA24" s="380"/>
      <c r="CB24" s="380"/>
      <c r="CC24" s="380"/>
      <c r="CD24" s="380"/>
      <c r="CE24" s="380"/>
      <c r="CF24" s="380"/>
      <c r="CG24" s="380"/>
      <c r="CH24" s="380"/>
      <c r="CI24" s="380"/>
      <c r="CJ24" s="380"/>
      <c r="CK24" s="380"/>
      <c r="CL24" s="380"/>
      <c r="CM24" s="380"/>
    </row>
    <row r="25" spans="1:91" s="140" customFormat="1">
      <c r="A25" s="138"/>
      <c r="B25" s="138"/>
      <c r="C25" s="138"/>
      <c r="D25" s="138"/>
      <c r="E25" s="138"/>
      <c r="F25" s="138"/>
      <c r="G25" s="138"/>
      <c r="H25" s="138"/>
      <c r="I25" s="138"/>
      <c r="J25" s="138"/>
      <c r="K25" s="138"/>
      <c r="L25" s="139">
        <f t="shared" si="0"/>
        <v>0</v>
      </c>
      <c r="M25" s="138"/>
      <c r="N25" s="138"/>
      <c r="O25" s="138"/>
      <c r="P25" s="138"/>
      <c r="Q25" s="138"/>
      <c r="R25" s="138"/>
      <c r="S25" s="139">
        <f t="shared" si="1"/>
        <v>0</v>
      </c>
      <c r="T25" s="380"/>
      <c r="U25" s="380"/>
      <c r="V25" s="380"/>
      <c r="W25" s="380"/>
      <c r="X25" s="380"/>
      <c r="Y25" s="380"/>
      <c r="Z25" s="380"/>
      <c r="AA25" s="380"/>
      <c r="AB25" s="380"/>
      <c r="AC25" s="380"/>
      <c r="AD25" s="380"/>
      <c r="AE25" s="380"/>
      <c r="AF25" s="380"/>
      <c r="AG25" s="380"/>
      <c r="AH25" s="380"/>
      <c r="AI25" s="380"/>
      <c r="AJ25" s="380"/>
      <c r="AK25" s="380"/>
      <c r="AL25" s="380"/>
      <c r="AM25" s="380"/>
      <c r="AN25" s="380"/>
      <c r="AO25" s="380"/>
      <c r="AP25" s="380"/>
      <c r="AQ25" s="380"/>
      <c r="AR25" s="380"/>
      <c r="AS25" s="380"/>
      <c r="AT25" s="380"/>
      <c r="AU25" s="380"/>
      <c r="AV25" s="380"/>
      <c r="AW25" s="380"/>
      <c r="AX25" s="380"/>
      <c r="AY25" s="380"/>
      <c r="AZ25" s="380"/>
      <c r="BA25" s="380"/>
      <c r="BB25" s="380"/>
      <c r="BC25" s="380"/>
      <c r="BD25" s="380"/>
      <c r="BE25" s="380"/>
      <c r="BF25" s="380"/>
      <c r="BG25" s="380"/>
      <c r="BH25" s="380"/>
      <c r="BI25" s="380"/>
      <c r="BJ25" s="380"/>
      <c r="BK25" s="380"/>
      <c r="BL25" s="380"/>
      <c r="BM25" s="380"/>
      <c r="BN25" s="380"/>
      <c r="BO25" s="380"/>
      <c r="BP25" s="380"/>
      <c r="BQ25" s="380"/>
      <c r="BR25" s="380"/>
      <c r="BS25" s="380"/>
      <c r="BT25" s="380"/>
      <c r="BU25" s="380"/>
      <c r="BV25" s="380"/>
      <c r="BW25" s="380"/>
      <c r="BX25" s="380"/>
      <c r="BY25" s="380"/>
      <c r="BZ25" s="380"/>
      <c r="CA25" s="380"/>
      <c r="CB25" s="380"/>
      <c r="CC25" s="380"/>
      <c r="CD25" s="380"/>
      <c r="CE25" s="380"/>
      <c r="CF25" s="380"/>
      <c r="CG25" s="380"/>
      <c r="CH25" s="380"/>
      <c r="CI25" s="380"/>
      <c r="CJ25" s="380"/>
      <c r="CK25" s="380"/>
      <c r="CL25" s="380"/>
      <c r="CM25" s="380"/>
    </row>
    <row r="26" spans="1:91" s="140" customFormat="1">
      <c r="A26" s="138"/>
      <c r="B26" s="138"/>
      <c r="C26" s="138"/>
      <c r="D26" s="138"/>
      <c r="E26" s="138"/>
      <c r="F26" s="138"/>
      <c r="G26" s="138"/>
      <c r="H26" s="138"/>
      <c r="I26" s="138"/>
      <c r="J26" s="138"/>
      <c r="K26" s="138"/>
      <c r="L26" s="139">
        <f t="shared" si="0"/>
        <v>0</v>
      </c>
      <c r="M26" s="138"/>
      <c r="N26" s="138"/>
      <c r="O26" s="138"/>
      <c r="P26" s="138"/>
      <c r="Q26" s="138"/>
      <c r="R26" s="138"/>
      <c r="S26" s="139">
        <f t="shared" si="1"/>
        <v>0</v>
      </c>
      <c r="T26" s="380"/>
      <c r="U26" s="380"/>
      <c r="V26" s="380"/>
      <c r="W26" s="380"/>
      <c r="X26" s="380"/>
      <c r="Y26" s="380"/>
      <c r="Z26" s="380"/>
      <c r="AA26" s="380"/>
      <c r="AB26" s="380"/>
      <c r="AC26" s="380"/>
      <c r="AD26" s="380"/>
      <c r="AE26" s="380"/>
      <c r="AF26" s="380"/>
      <c r="AG26" s="380"/>
      <c r="AH26" s="380"/>
      <c r="AI26" s="380"/>
      <c r="AJ26" s="380"/>
      <c r="AK26" s="380"/>
      <c r="AL26" s="380"/>
      <c r="AM26" s="380"/>
      <c r="AN26" s="380"/>
      <c r="AO26" s="380"/>
      <c r="AP26" s="380"/>
      <c r="AQ26" s="380"/>
      <c r="AR26" s="380"/>
      <c r="AS26" s="380"/>
      <c r="AT26" s="380"/>
      <c r="AU26" s="380"/>
      <c r="AV26" s="380"/>
      <c r="AW26" s="380"/>
      <c r="AX26" s="380"/>
      <c r="AY26" s="380"/>
      <c r="AZ26" s="380"/>
      <c r="BA26" s="380"/>
      <c r="BB26" s="380"/>
      <c r="BC26" s="380"/>
      <c r="BD26" s="380"/>
      <c r="BE26" s="380"/>
      <c r="BF26" s="380"/>
      <c r="BG26" s="380"/>
      <c r="BH26" s="380"/>
      <c r="BI26" s="380"/>
      <c r="BJ26" s="380"/>
      <c r="BK26" s="380"/>
      <c r="BL26" s="380"/>
      <c r="BM26" s="380"/>
      <c r="BN26" s="380"/>
      <c r="BO26" s="380"/>
      <c r="BP26" s="380"/>
      <c r="BQ26" s="380"/>
      <c r="BR26" s="380"/>
      <c r="BS26" s="380"/>
      <c r="BT26" s="380"/>
      <c r="BU26" s="380"/>
      <c r="BV26" s="380"/>
      <c r="BW26" s="380"/>
      <c r="BX26" s="380"/>
      <c r="BY26" s="380"/>
      <c r="BZ26" s="380"/>
      <c r="CA26" s="380"/>
      <c r="CB26" s="380"/>
      <c r="CC26" s="380"/>
      <c r="CD26" s="380"/>
      <c r="CE26" s="380"/>
      <c r="CF26" s="380"/>
      <c r="CG26" s="380"/>
      <c r="CH26" s="380"/>
      <c r="CI26" s="380"/>
      <c r="CJ26" s="380"/>
      <c r="CK26" s="380"/>
      <c r="CL26" s="380"/>
      <c r="CM26" s="380"/>
    </row>
    <row r="27" spans="1:91" s="140" customFormat="1">
      <c r="A27" s="138"/>
      <c r="B27" s="138"/>
      <c r="C27" s="138"/>
      <c r="D27" s="138"/>
      <c r="E27" s="138"/>
      <c r="F27" s="138"/>
      <c r="G27" s="138"/>
      <c r="H27" s="138"/>
      <c r="I27" s="138"/>
      <c r="J27" s="138"/>
      <c r="K27" s="138"/>
      <c r="L27" s="139">
        <f t="shared" si="0"/>
        <v>0</v>
      </c>
      <c r="M27" s="138"/>
      <c r="N27" s="138"/>
      <c r="O27" s="138"/>
      <c r="P27" s="138"/>
      <c r="Q27" s="138"/>
      <c r="R27" s="138"/>
      <c r="S27" s="139">
        <f t="shared" si="1"/>
        <v>0</v>
      </c>
      <c r="T27" s="380"/>
      <c r="U27" s="380"/>
      <c r="V27" s="380"/>
      <c r="W27" s="380"/>
      <c r="X27" s="380"/>
      <c r="Y27" s="380"/>
      <c r="Z27" s="380"/>
      <c r="AA27" s="380"/>
      <c r="AB27" s="380"/>
      <c r="AC27" s="380"/>
      <c r="AD27" s="380"/>
      <c r="AE27" s="380"/>
      <c r="AF27" s="380"/>
      <c r="AG27" s="380"/>
      <c r="AH27" s="380"/>
      <c r="AI27" s="380"/>
      <c r="AJ27" s="380"/>
      <c r="AK27" s="380"/>
      <c r="AL27" s="380"/>
      <c r="AM27" s="380"/>
      <c r="AN27" s="380"/>
      <c r="AO27" s="380"/>
      <c r="AP27" s="380"/>
      <c r="AQ27" s="380"/>
      <c r="AR27" s="380"/>
      <c r="AS27" s="380"/>
      <c r="AT27" s="380"/>
      <c r="AU27" s="380"/>
      <c r="AV27" s="380"/>
      <c r="AW27" s="380"/>
      <c r="AX27" s="380"/>
      <c r="AY27" s="380"/>
      <c r="AZ27" s="380"/>
      <c r="BA27" s="380"/>
      <c r="BB27" s="380"/>
      <c r="BC27" s="380"/>
      <c r="BD27" s="380"/>
      <c r="BE27" s="380"/>
      <c r="BF27" s="380"/>
      <c r="BG27" s="380"/>
      <c r="BH27" s="380"/>
      <c r="BI27" s="380"/>
      <c r="BJ27" s="380"/>
      <c r="BK27" s="380"/>
      <c r="BL27" s="380"/>
      <c r="BM27" s="380"/>
      <c r="BN27" s="380"/>
      <c r="BO27" s="380"/>
      <c r="BP27" s="380"/>
      <c r="BQ27" s="380"/>
      <c r="BR27" s="380"/>
      <c r="BS27" s="380"/>
      <c r="BT27" s="380"/>
      <c r="BU27" s="380"/>
      <c r="BV27" s="380"/>
      <c r="BW27" s="380"/>
      <c r="BX27" s="380"/>
      <c r="BY27" s="380"/>
      <c r="BZ27" s="380"/>
      <c r="CA27" s="380"/>
      <c r="CB27" s="380"/>
      <c r="CC27" s="380"/>
      <c r="CD27" s="380"/>
      <c r="CE27" s="380"/>
      <c r="CF27" s="380"/>
      <c r="CG27" s="380"/>
      <c r="CH27" s="380"/>
      <c r="CI27" s="380"/>
      <c r="CJ27" s="380"/>
      <c r="CK27" s="380"/>
      <c r="CL27" s="380"/>
      <c r="CM27" s="380"/>
    </row>
    <row r="28" spans="1:91" s="140" customFormat="1">
      <c r="A28" s="138"/>
      <c r="B28" s="138"/>
      <c r="C28" s="138"/>
      <c r="D28" s="138"/>
      <c r="E28" s="138"/>
      <c r="F28" s="138"/>
      <c r="G28" s="138"/>
      <c r="H28" s="138"/>
      <c r="I28" s="138"/>
      <c r="J28" s="138"/>
      <c r="K28" s="138"/>
      <c r="L28" s="139">
        <f t="shared" si="0"/>
        <v>0</v>
      </c>
      <c r="M28" s="138"/>
      <c r="N28" s="138"/>
      <c r="O28" s="138"/>
      <c r="P28" s="138"/>
      <c r="Q28" s="138"/>
      <c r="R28" s="138"/>
      <c r="S28" s="139">
        <f t="shared" si="1"/>
        <v>0</v>
      </c>
      <c r="T28" s="380"/>
      <c r="U28" s="380"/>
      <c r="V28" s="380"/>
      <c r="W28" s="380"/>
      <c r="X28" s="380"/>
      <c r="Y28" s="380"/>
      <c r="Z28" s="380"/>
      <c r="AA28" s="380"/>
      <c r="AB28" s="380"/>
      <c r="AC28" s="380"/>
      <c r="AD28" s="380"/>
      <c r="AE28" s="380"/>
      <c r="AF28" s="380"/>
      <c r="AG28" s="380"/>
      <c r="AH28" s="380"/>
      <c r="AI28" s="380"/>
      <c r="AJ28" s="380"/>
      <c r="AK28" s="380"/>
      <c r="AL28" s="380"/>
      <c r="AM28" s="380"/>
      <c r="AN28" s="380"/>
      <c r="AO28" s="380"/>
      <c r="AP28" s="380"/>
      <c r="AQ28" s="380"/>
      <c r="AR28" s="380"/>
      <c r="AS28" s="380"/>
      <c r="AT28" s="380"/>
      <c r="AU28" s="380"/>
      <c r="AV28" s="380"/>
      <c r="AW28" s="380"/>
      <c r="AX28" s="380"/>
      <c r="AY28" s="380"/>
      <c r="AZ28" s="380"/>
      <c r="BA28" s="380"/>
      <c r="BB28" s="380"/>
      <c r="BC28" s="380"/>
      <c r="BD28" s="380"/>
      <c r="BE28" s="380"/>
      <c r="BF28" s="380"/>
      <c r="BG28" s="380"/>
      <c r="BH28" s="380"/>
      <c r="BI28" s="380"/>
      <c r="BJ28" s="380"/>
      <c r="BK28" s="380"/>
      <c r="BL28" s="380"/>
      <c r="BM28" s="380"/>
      <c r="BN28" s="380"/>
      <c r="BO28" s="380"/>
      <c r="BP28" s="380"/>
      <c r="BQ28" s="380"/>
      <c r="BR28" s="380"/>
      <c r="BS28" s="380"/>
      <c r="BT28" s="380"/>
      <c r="BU28" s="380"/>
      <c r="BV28" s="380"/>
      <c r="BW28" s="380"/>
      <c r="BX28" s="380"/>
      <c r="BY28" s="380"/>
      <c r="BZ28" s="380"/>
      <c r="CA28" s="380"/>
      <c r="CB28" s="380"/>
      <c r="CC28" s="380"/>
      <c r="CD28" s="380"/>
      <c r="CE28" s="380"/>
      <c r="CF28" s="380"/>
      <c r="CG28" s="380"/>
      <c r="CH28" s="380"/>
      <c r="CI28" s="380"/>
      <c r="CJ28" s="380"/>
      <c r="CK28" s="380"/>
      <c r="CL28" s="380"/>
      <c r="CM28" s="380"/>
    </row>
    <row r="29" spans="1:91" s="140" customFormat="1">
      <c r="A29" s="138"/>
      <c r="B29" s="138"/>
      <c r="C29" s="138"/>
      <c r="D29" s="138"/>
      <c r="E29" s="138"/>
      <c r="F29" s="138"/>
      <c r="G29" s="138"/>
      <c r="H29" s="138"/>
      <c r="I29" s="138"/>
      <c r="J29" s="138"/>
      <c r="K29" s="138"/>
      <c r="L29" s="139">
        <f t="shared" si="0"/>
        <v>0</v>
      </c>
      <c r="M29" s="138"/>
      <c r="N29" s="138"/>
      <c r="O29" s="138"/>
      <c r="P29" s="138"/>
      <c r="Q29" s="138"/>
      <c r="R29" s="138"/>
      <c r="S29" s="139">
        <f t="shared" si="1"/>
        <v>0</v>
      </c>
      <c r="T29" s="380"/>
      <c r="U29" s="380"/>
      <c r="V29" s="380"/>
      <c r="W29" s="380"/>
      <c r="X29" s="380"/>
      <c r="Y29" s="380"/>
      <c r="Z29" s="380"/>
      <c r="AA29" s="380"/>
      <c r="AB29" s="380"/>
      <c r="AC29" s="380"/>
      <c r="AD29" s="380"/>
      <c r="AE29" s="380"/>
      <c r="AF29" s="380"/>
      <c r="AG29" s="380"/>
      <c r="AH29" s="380"/>
      <c r="AI29" s="380"/>
      <c r="AJ29" s="380"/>
      <c r="AK29" s="380"/>
      <c r="AL29" s="380"/>
      <c r="AM29" s="380"/>
      <c r="AN29" s="380"/>
      <c r="AO29" s="380"/>
      <c r="AP29" s="380"/>
      <c r="AQ29" s="380"/>
      <c r="AR29" s="380"/>
      <c r="AS29" s="380"/>
      <c r="AT29" s="380"/>
      <c r="AU29" s="380"/>
      <c r="AV29" s="380"/>
      <c r="AW29" s="380"/>
      <c r="AX29" s="380"/>
      <c r="AY29" s="380"/>
      <c r="AZ29" s="380"/>
      <c r="BA29" s="380"/>
      <c r="BB29" s="380"/>
      <c r="BC29" s="380"/>
      <c r="BD29" s="380"/>
      <c r="BE29" s="380"/>
      <c r="BF29" s="380"/>
      <c r="BG29" s="380"/>
      <c r="BH29" s="380"/>
      <c r="BI29" s="380"/>
      <c r="BJ29" s="380"/>
      <c r="BK29" s="380"/>
      <c r="BL29" s="380"/>
      <c r="BM29" s="380"/>
      <c r="BN29" s="380"/>
      <c r="BO29" s="380"/>
      <c r="BP29" s="380"/>
      <c r="BQ29" s="380"/>
      <c r="BR29" s="380"/>
      <c r="BS29" s="380"/>
      <c r="BT29" s="380"/>
      <c r="BU29" s="380"/>
      <c r="BV29" s="380"/>
      <c r="BW29" s="380"/>
      <c r="BX29" s="380"/>
      <c r="BY29" s="380"/>
      <c r="BZ29" s="380"/>
      <c r="CA29" s="380"/>
      <c r="CB29" s="380"/>
      <c r="CC29" s="380"/>
      <c r="CD29" s="380"/>
      <c r="CE29" s="380"/>
      <c r="CF29" s="380"/>
      <c r="CG29" s="380"/>
      <c r="CH29" s="380"/>
      <c r="CI29" s="380"/>
      <c r="CJ29" s="380"/>
      <c r="CK29" s="380"/>
      <c r="CL29" s="380"/>
      <c r="CM29" s="380"/>
    </row>
    <row r="30" spans="1:91" s="140" customFormat="1">
      <c r="A30" s="138"/>
      <c r="B30" s="138"/>
      <c r="C30" s="138"/>
      <c r="D30" s="138"/>
      <c r="E30" s="138"/>
      <c r="F30" s="138"/>
      <c r="G30" s="138"/>
      <c r="H30" s="138"/>
      <c r="I30" s="138"/>
      <c r="J30" s="138"/>
      <c r="K30" s="138"/>
      <c r="L30" s="139">
        <f t="shared" si="0"/>
        <v>0</v>
      </c>
      <c r="M30" s="138"/>
      <c r="N30" s="138"/>
      <c r="O30" s="138"/>
      <c r="P30" s="138"/>
      <c r="Q30" s="138"/>
      <c r="R30" s="138"/>
      <c r="S30" s="139">
        <f t="shared" si="1"/>
        <v>0</v>
      </c>
      <c r="T30" s="380"/>
      <c r="U30" s="380"/>
      <c r="V30" s="380"/>
      <c r="W30" s="380"/>
      <c r="X30" s="380"/>
      <c r="Y30" s="380"/>
      <c r="Z30" s="380"/>
      <c r="AA30" s="380"/>
      <c r="AB30" s="380"/>
      <c r="AC30" s="380"/>
      <c r="AD30" s="380"/>
      <c r="AE30" s="380"/>
      <c r="AF30" s="380"/>
      <c r="AG30" s="380"/>
      <c r="AH30" s="380"/>
      <c r="AI30" s="380"/>
      <c r="AJ30" s="380"/>
      <c r="AK30" s="380"/>
      <c r="AL30" s="380"/>
      <c r="AM30" s="380"/>
      <c r="AN30" s="380"/>
      <c r="AO30" s="380"/>
      <c r="AP30" s="380"/>
      <c r="AQ30" s="380"/>
      <c r="AR30" s="380"/>
      <c r="AS30" s="380"/>
      <c r="AT30" s="380"/>
      <c r="AU30" s="380"/>
      <c r="AV30" s="380"/>
      <c r="AW30" s="380"/>
      <c r="AX30" s="380"/>
      <c r="AY30" s="380"/>
      <c r="AZ30" s="380"/>
      <c r="BA30" s="380"/>
      <c r="BB30" s="380"/>
      <c r="BC30" s="380"/>
      <c r="BD30" s="380"/>
      <c r="BE30" s="380"/>
      <c r="BF30" s="380"/>
      <c r="BG30" s="380"/>
      <c r="BH30" s="380"/>
      <c r="BI30" s="380"/>
      <c r="BJ30" s="380"/>
      <c r="BK30" s="380"/>
      <c r="BL30" s="380"/>
      <c r="BM30" s="380"/>
      <c r="BN30" s="380"/>
      <c r="BO30" s="380"/>
      <c r="BP30" s="380"/>
      <c r="BQ30" s="380"/>
      <c r="BR30" s="380"/>
      <c r="BS30" s="380"/>
      <c r="BT30" s="380"/>
      <c r="BU30" s="380"/>
      <c r="BV30" s="380"/>
      <c r="BW30" s="380"/>
      <c r="BX30" s="380"/>
      <c r="BY30" s="380"/>
      <c r="BZ30" s="380"/>
      <c r="CA30" s="380"/>
      <c r="CB30" s="380"/>
      <c r="CC30" s="380"/>
      <c r="CD30" s="380"/>
      <c r="CE30" s="380"/>
      <c r="CF30" s="380"/>
      <c r="CG30" s="380"/>
      <c r="CH30" s="380"/>
      <c r="CI30" s="380"/>
      <c r="CJ30" s="380"/>
      <c r="CK30" s="380"/>
      <c r="CL30" s="380"/>
      <c r="CM30" s="380"/>
    </row>
    <row r="31" spans="1:91" s="140" customFormat="1">
      <c r="A31" s="138"/>
      <c r="B31" s="138"/>
      <c r="C31" s="138"/>
      <c r="D31" s="138"/>
      <c r="E31" s="138"/>
      <c r="F31" s="138"/>
      <c r="G31" s="138"/>
      <c r="H31" s="138"/>
      <c r="I31" s="138"/>
      <c r="J31" s="138"/>
      <c r="K31" s="138"/>
      <c r="L31" s="139">
        <f t="shared" si="0"/>
        <v>0</v>
      </c>
      <c r="M31" s="138"/>
      <c r="N31" s="138"/>
      <c r="O31" s="138"/>
      <c r="P31" s="138"/>
      <c r="Q31" s="138"/>
      <c r="R31" s="138"/>
      <c r="S31" s="139">
        <f t="shared" si="1"/>
        <v>0</v>
      </c>
      <c r="T31" s="380"/>
      <c r="U31" s="380"/>
      <c r="V31" s="380"/>
      <c r="W31" s="380"/>
      <c r="X31" s="380"/>
      <c r="Y31" s="380"/>
      <c r="Z31" s="380"/>
      <c r="AA31" s="380"/>
      <c r="AB31" s="380"/>
      <c r="AC31" s="380"/>
      <c r="AD31" s="380"/>
      <c r="AE31" s="380"/>
      <c r="AF31" s="380"/>
      <c r="AG31" s="380"/>
      <c r="AH31" s="380"/>
      <c r="AI31" s="380"/>
      <c r="AJ31" s="380"/>
      <c r="AK31" s="380"/>
      <c r="AL31" s="380"/>
      <c r="AM31" s="380"/>
      <c r="AN31" s="380"/>
      <c r="AO31" s="380"/>
      <c r="AP31" s="380"/>
      <c r="AQ31" s="380"/>
      <c r="AR31" s="380"/>
      <c r="AS31" s="380"/>
      <c r="AT31" s="380"/>
      <c r="AU31" s="380"/>
      <c r="AV31" s="380"/>
      <c r="AW31" s="380"/>
      <c r="AX31" s="380"/>
      <c r="AY31" s="380"/>
      <c r="AZ31" s="380"/>
      <c r="BA31" s="380"/>
      <c r="BB31" s="380"/>
      <c r="BC31" s="380"/>
      <c r="BD31" s="380"/>
      <c r="BE31" s="380"/>
      <c r="BF31" s="380"/>
      <c r="BG31" s="380"/>
      <c r="BH31" s="380"/>
      <c r="BI31" s="380"/>
      <c r="BJ31" s="380"/>
      <c r="BK31" s="380"/>
      <c r="BL31" s="380"/>
      <c r="BM31" s="380"/>
      <c r="BN31" s="380"/>
      <c r="BO31" s="380"/>
      <c r="BP31" s="380"/>
      <c r="BQ31" s="380"/>
      <c r="BR31" s="380"/>
      <c r="BS31" s="380"/>
      <c r="BT31" s="380"/>
      <c r="BU31" s="380"/>
      <c r="BV31" s="380"/>
      <c r="BW31" s="380"/>
      <c r="BX31" s="380"/>
      <c r="BY31" s="380"/>
      <c r="BZ31" s="380"/>
      <c r="CA31" s="380"/>
      <c r="CB31" s="380"/>
      <c r="CC31" s="380"/>
      <c r="CD31" s="380"/>
      <c r="CE31" s="380"/>
      <c r="CF31" s="380"/>
      <c r="CG31" s="380"/>
      <c r="CH31" s="380"/>
      <c r="CI31" s="380"/>
      <c r="CJ31" s="380"/>
      <c r="CK31" s="380"/>
      <c r="CL31" s="380"/>
      <c r="CM31" s="380"/>
    </row>
    <row r="32" spans="1:91" s="140" customFormat="1">
      <c r="A32" s="138"/>
      <c r="B32" s="138"/>
      <c r="C32" s="138"/>
      <c r="D32" s="138"/>
      <c r="E32" s="138"/>
      <c r="F32" s="138"/>
      <c r="G32" s="138"/>
      <c r="H32" s="138"/>
      <c r="I32" s="138"/>
      <c r="J32" s="138"/>
      <c r="K32" s="138"/>
      <c r="L32" s="139">
        <f t="shared" si="0"/>
        <v>0</v>
      </c>
      <c r="M32" s="138"/>
      <c r="N32" s="138"/>
      <c r="O32" s="138"/>
      <c r="P32" s="138"/>
      <c r="Q32" s="138"/>
      <c r="R32" s="138"/>
      <c r="S32" s="139">
        <f t="shared" si="1"/>
        <v>0</v>
      </c>
      <c r="T32" s="380"/>
      <c r="U32" s="380"/>
      <c r="V32" s="380"/>
      <c r="W32" s="380"/>
      <c r="X32" s="380"/>
      <c r="Y32" s="380"/>
      <c r="Z32" s="380"/>
      <c r="AA32" s="380"/>
      <c r="AB32" s="380"/>
      <c r="AC32" s="380"/>
      <c r="AD32" s="380"/>
      <c r="AE32" s="380"/>
      <c r="AF32" s="380"/>
      <c r="AG32" s="380"/>
      <c r="AH32" s="380"/>
      <c r="AI32" s="380"/>
      <c r="AJ32" s="380"/>
      <c r="AK32" s="380"/>
      <c r="AL32" s="380"/>
      <c r="AM32" s="380"/>
      <c r="AN32" s="380"/>
      <c r="AO32" s="380"/>
      <c r="AP32" s="380"/>
      <c r="AQ32" s="380"/>
      <c r="AR32" s="380"/>
      <c r="AS32" s="380"/>
      <c r="AT32" s="380"/>
      <c r="AU32" s="380"/>
      <c r="AV32" s="380"/>
      <c r="AW32" s="380"/>
      <c r="AX32" s="380"/>
      <c r="AY32" s="380"/>
      <c r="AZ32" s="380"/>
      <c r="BA32" s="380"/>
      <c r="BB32" s="380"/>
      <c r="BC32" s="380"/>
      <c r="BD32" s="380"/>
      <c r="BE32" s="380"/>
      <c r="BF32" s="380"/>
      <c r="BG32" s="380"/>
      <c r="BH32" s="380"/>
      <c r="BI32" s="380"/>
      <c r="BJ32" s="380"/>
      <c r="BK32" s="380"/>
      <c r="BL32" s="380"/>
      <c r="BM32" s="380"/>
      <c r="BN32" s="380"/>
      <c r="BO32" s="380"/>
      <c r="BP32" s="380"/>
      <c r="BQ32" s="380"/>
      <c r="BR32" s="380"/>
      <c r="BS32" s="380"/>
      <c r="BT32" s="380"/>
      <c r="BU32" s="380"/>
      <c r="BV32" s="380"/>
      <c r="BW32" s="380"/>
      <c r="BX32" s="380"/>
      <c r="BY32" s="380"/>
      <c r="BZ32" s="380"/>
      <c r="CA32" s="380"/>
      <c r="CB32" s="380"/>
      <c r="CC32" s="380"/>
      <c r="CD32" s="380"/>
      <c r="CE32" s="380"/>
      <c r="CF32" s="380"/>
      <c r="CG32" s="380"/>
      <c r="CH32" s="380"/>
      <c r="CI32" s="380"/>
      <c r="CJ32" s="380"/>
      <c r="CK32" s="380"/>
      <c r="CL32" s="380"/>
      <c r="CM32" s="380"/>
    </row>
    <row r="33" spans="1:91" s="140" customFormat="1">
      <c r="A33" s="138"/>
      <c r="B33" s="138"/>
      <c r="C33" s="138"/>
      <c r="D33" s="138"/>
      <c r="E33" s="138"/>
      <c r="F33" s="138"/>
      <c r="G33" s="138"/>
      <c r="H33" s="138"/>
      <c r="I33" s="138"/>
      <c r="J33" s="138"/>
      <c r="K33" s="138"/>
      <c r="L33" s="139">
        <f t="shared" si="0"/>
        <v>0</v>
      </c>
      <c r="M33" s="138"/>
      <c r="N33" s="138"/>
      <c r="O33" s="138"/>
      <c r="P33" s="138"/>
      <c r="Q33" s="138"/>
      <c r="R33" s="138"/>
      <c r="S33" s="139">
        <f t="shared" si="1"/>
        <v>0</v>
      </c>
      <c r="T33" s="380"/>
      <c r="U33" s="380"/>
      <c r="V33" s="380"/>
      <c r="W33" s="380"/>
      <c r="X33" s="380"/>
      <c r="Y33" s="380"/>
      <c r="Z33" s="380"/>
      <c r="AA33" s="380"/>
      <c r="AB33" s="380"/>
      <c r="AC33" s="380"/>
      <c r="AD33" s="380"/>
      <c r="AE33" s="380"/>
      <c r="AF33" s="380"/>
      <c r="AG33" s="380"/>
      <c r="AH33" s="380"/>
      <c r="AI33" s="380"/>
      <c r="AJ33" s="380"/>
      <c r="AK33" s="380"/>
      <c r="AL33" s="380"/>
      <c r="AM33" s="380"/>
      <c r="AN33" s="380"/>
      <c r="AO33" s="380"/>
      <c r="AP33" s="380"/>
      <c r="AQ33" s="380"/>
      <c r="AR33" s="380"/>
      <c r="AS33" s="380"/>
      <c r="AT33" s="380"/>
      <c r="AU33" s="380"/>
      <c r="AV33" s="380"/>
      <c r="AW33" s="380"/>
      <c r="AX33" s="380"/>
      <c r="AY33" s="380"/>
      <c r="AZ33" s="380"/>
      <c r="BA33" s="380"/>
      <c r="BB33" s="380"/>
      <c r="BC33" s="380"/>
      <c r="BD33" s="380"/>
      <c r="BE33" s="380"/>
      <c r="BF33" s="380"/>
      <c r="BG33" s="380"/>
      <c r="BH33" s="380"/>
      <c r="BI33" s="380"/>
      <c r="BJ33" s="380"/>
      <c r="BK33" s="380"/>
      <c r="BL33" s="380"/>
      <c r="BM33" s="380"/>
      <c r="BN33" s="380"/>
      <c r="BO33" s="380"/>
      <c r="BP33" s="380"/>
      <c r="BQ33" s="380"/>
      <c r="BR33" s="380"/>
      <c r="BS33" s="380"/>
      <c r="BT33" s="380"/>
      <c r="BU33" s="380"/>
      <c r="BV33" s="380"/>
      <c r="BW33" s="380"/>
      <c r="BX33" s="380"/>
      <c r="BY33" s="380"/>
      <c r="BZ33" s="380"/>
      <c r="CA33" s="380"/>
      <c r="CB33" s="380"/>
      <c r="CC33" s="380"/>
      <c r="CD33" s="380"/>
      <c r="CE33" s="380"/>
      <c r="CF33" s="380"/>
      <c r="CG33" s="380"/>
      <c r="CH33" s="380"/>
      <c r="CI33" s="380"/>
      <c r="CJ33" s="380"/>
      <c r="CK33" s="380"/>
      <c r="CL33" s="380"/>
      <c r="CM33" s="380"/>
    </row>
    <row r="34" spans="1:91" s="140" customFormat="1">
      <c r="A34" s="138"/>
      <c r="B34" s="138"/>
      <c r="C34" s="138"/>
      <c r="D34" s="138"/>
      <c r="E34" s="138"/>
      <c r="F34" s="138"/>
      <c r="G34" s="138"/>
      <c r="H34" s="138"/>
      <c r="I34" s="138"/>
      <c r="J34" s="138"/>
      <c r="K34" s="138"/>
      <c r="L34" s="139">
        <f t="shared" si="0"/>
        <v>0</v>
      </c>
      <c r="M34" s="138"/>
      <c r="N34" s="138"/>
      <c r="O34" s="138"/>
      <c r="P34" s="138"/>
      <c r="Q34" s="138"/>
      <c r="R34" s="138"/>
      <c r="S34" s="139">
        <f t="shared" si="1"/>
        <v>0</v>
      </c>
      <c r="T34" s="380"/>
      <c r="U34" s="380"/>
      <c r="V34" s="380"/>
      <c r="W34" s="380"/>
      <c r="X34" s="380"/>
      <c r="Y34" s="380"/>
      <c r="Z34" s="380"/>
      <c r="AA34" s="380"/>
      <c r="AB34" s="380"/>
      <c r="AC34" s="380"/>
      <c r="AD34" s="380"/>
      <c r="AE34" s="380"/>
      <c r="AF34" s="380"/>
      <c r="AG34" s="380"/>
      <c r="AH34" s="380"/>
      <c r="AI34" s="380"/>
      <c r="AJ34" s="380"/>
      <c r="AK34" s="380"/>
      <c r="AL34" s="380"/>
      <c r="AM34" s="380"/>
      <c r="AN34" s="380"/>
      <c r="AO34" s="380"/>
      <c r="AP34" s="380"/>
      <c r="AQ34" s="380"/>
      <c r="AR34" s="380"/>
      <c r="AS34" s="380"/>
      <c r="AT34" s="380"/>
      <c r="AU34" s="380"/>
      <c r="AV34" s="380"/>
      <c r="AW34" s="380"/>
      <c r="AX34" s="380"/>
      <c r="AY34" s="380"/>
      <c r="AZ34" s="380"/>
      <c r="BA34" s="380"/>
      <c r="BB34" s="380"/>
      <c r="BC34" s="380"/>
      <c r="BD34" s="380"/>
      <c r="BE34" s="380"/>
      <c r="BF34" s="380"/>
      <c r="BG34" s="380"/>
      <c r="BH34" s="380"/>
      <c r="BI34" s="380"/>
      <c r="BJ34" s="380"/>
      <c r="BK34" s="380"/>
      <c r="BL34" s="380"/>
      <c r="BM34" s="380"/>
      <c r="BN34" s="380"/>
      <c r="BO34" s="380"/>
      <c r="BP34" s="380"/>
      <c r="BQ34" s="380"/>
      <c r="BR34" s="380"/>
      <c r="BS34" s="380"/>
      <c r="BT34" s="380"/>
      <c r="BU34" s="380"/>
      <c r="BV34" s="380"/>
      <c r="BW34" s="380"/>
      <c r="BX34" s="380"/>
      <c r="BY34" s="380"/>
      <c r="BZ34" s="380"/>
      <c r="CA34" s="380"/>
      <c r="CB34" s="380"/>
      <c r="CC34" s="380"/>
      <c r="CD34" s="380"/>
      <c r="CE34" s="380"/>
      <c r="CF34" s="380"/>
      <c r="CG34" s="380"/>
      <c r="CH34" s="380"/>
      <c r="CI34" s="380"/>
      <c r="CJ34" s="380"/>
      <c r="CK34" s="380"/>
      <c r="CL34" s="380"/>
      <c r="CM34" s="380"/>
    </row>
    <row r="35" spans="1:91" s="141" customFormat="1">
      <c r="A35" s="138"/>
      <c r="B35" s="138"/>
      <c r="C35" s="138"/>
      <c r="D35" s="138"/>
      <c r="E35" s="138"/>
      <c r="F35" s="138"/>
      <c r="G35" s="138"/>
      <c r="H35" s="138"/>
      <c r="I35" s="138"/>
      <c r="J35" s="138"/>
      <c r="K35" s="138"/>
      <c r="L35" s="139">
        <f t="shared" si="0"/>
        <v>0</v>
      </c>
      <c r="M35" s="138"/>
      <c r="N35" s="138"/>
      <c r="O35" s="138"/>
      <c r="P35" s="138"/>
      <c r="Q35" s="138"/>
      <c r="R35" s="138"/>
      <c r="S35" s="139">
        <f t="shared" si="1"/>
        <v>0</v>
      </c>
      <c r="T35" s="380"/>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8"/>
      <c r="AY35" s="418"/>
      <c r="AZ35" s="418"/>
      <c r="BA35" s="418"/>
      <c r="BB35" s="418"/>
      <c r="BC35" s="418"/>
      <c r="BD35" s="418"/>
      <c r="BE35" s="418"/>
      <c r="BF35" s="418"/>
      <c r="BG35" s="418"/>
      <c r="BH35" s="418"/>
      <c r="BI35" s="418"/>
      <c r="BJ35" s="418"/>
      <c r="BK35" s="418"/>
      <c r="BL35" s="418"/>
      <c r="BM35" s="418"/>
      <c r="BN35" s="418"/>
      <c r="BO35" s="418"/>
      <c r="BP35" s="418"/>
      <c r="BQ35" s="418"/>
      <c r="BR35" s="418"/>
      <c r="BS35" s="418"/>
      <c r="BT35" s="418"/>
      <c r="BU35" s="418"/>
      <c r="BV35" s="418"/>
      <c r="BW35" s="418"/>
      <c r="BX35" s="418"/>
      <c r="BY35" s="418"/>
      <c r="BZ35" s="418"/>
      <c r="CA35" s="418"/>
      <c r="CB35" s="418"/>
      <c r="CC35" s="418"/>
      <c r="CD35" s="418"/>
      <c r="CE35" s="418"/>
      <c r="CF35" s="418"/>
      <c r="CG35" s="418"/>
      <c r="CH35" s="418"/>
      <c r="CI35" s="418"/>
      <c r="CJ35" s="418"/>
      <c r="CK35" s="418"/>
      <c r="CL35" s="418"/>
      <c r="CM35" s="418"/>
    </row>
    <row r="36" spans="1:91" s="141" customFormat="1">
      <c r="A36" s="138"/>
      <c r="B36" s="138"/>
      <c r="C36" s="138"/>
      <c r="D36" s="138"/>
      <c r="E36" s="138"/>
      <c r="F36" s="138"/>
      <c r="G36" s="138"/>
      <c r="H36" s="138"/>
      <c r="I36" s="138"/>
      <c r="J36" s="138"/>
      <c r="K36" s="138"/>
      <c r="L36" s="139">
        <f t="shared" si="0"/>
        <v>0</v>
      </c>
      <c r="M36" s="138"/>
      <c r="N36" s="138"/>
      <c r="O36" s="138"/>
      <c r="P36" s="138"/>
      <c r="Q36" s="138"/>
      <c r="R36" s="138"/>
      <c r="S36" s="139">
        <f t="shared" si="1"/>
        <v>0</v>
      </c>
      <c r="T36" s="380"/>
      <c r="U36" s="418"/>
      <c r="V36" s="418"/>
      <c r="W36" s="418"/>
      <c r="X36" s="418"/>
      <c r="Y36" s="418"/>
      <c r="Z36" s="418"/>
      <c r="AA36" s="418"/>
      <c r="AB36" s="418"/>
      <c r="AC36" s="418"/>
      <c r="AD36" s="418"/>
      <c r="AE36" s="418"/>
      <c r="AF36" s="418"/>
      <c r="AG36" s="418"/>
      <c r="AH36" s="418"/>
      <c r="AI36" s="418"/>
      <c r="AJ36" s="418"/>
      <c r="AK36" s="418"/>
      <c r="AL36" s="418"/>
      <c r="AM36" s="418"/>
      <c r="AN36" s="418"/>
      <c r="AO36" s="418"/>
      <c r="AP36" s="418"/>
      <c r="AQ36" s="418"/>
      <c r="AR36" s="418"/>
      <c r="AS36" s="418"/>
      <c r="AT36" s="418"/>
      <c r="AU36" s="418"/>
      <c r="AV36" s="418"/>
      <c r="AW36" s="418"/>
      <c r="AX36" s="418"/>
      <c r="AY36" s="418"/>
      <c r="AZ36" s="418"/>
      <c r="BA36" s="418"/>
      <c r="BB36" s="418"/>
      <c r="BC36" s="418"/>
      <c r="BD36" s="418"/>
      <c r="BE36" s="418"/>
      <c r="BF36" s="418"/>
      <c r="BG36" s="418"/>
      <c r="BH36" s="418"/>
      <c r="BI36" s="418"/>
      <c r="BJ36" s="418"/>
      <c r="BK36" s="418"/>
      <c r="BL36" s="418"/>
      <c r="BM36" s="418"/>
      <c r="BN36" s="418"/>
      <c r="BO36" s="418"/>
      <c r="BP36" s="418"/>
      <c r="BQ36" s="418"/>
      <c r="BR36" s="418"/>
      <c r="BS36" s="418"/>
      <c r="BT36" s="418"/>
      <c r="BU36" s="418"/>
      <c r="BV36" s="418"/>
      <c r="BW36" s="418"/>
      <c r="BX36" s="418"/>
      <c r="BY36" s="418"/>
      <c r="BZ36" s="418"/>
      <c r="CA36" s="418"/>
      <c r="CB36" s="418"/>
      <c r="CC36" s="418"/>
      <c r="CD36" s="418"/>
      <c r="CE36" s="418"/>
      <c r="CF36" s="418"/>
      <c r="CG36" s="418"/>
      <c r="CH36" s="418"/>
      <c r="CI36" s="418"/>
      <c r="CJ36" s="418"/>
      <c r="CK36" s="418"/>
      <c r="CL36" s="418"/>
      <c r="CM36" s="418"/>
    </row>
    <row r="37" spans="1:91" s="141" customFormat="1">
      <c r="A37" s="138"/>
      <c r="B37" s="138"/>
      <c r="C37" s="138"/>
      <c r="D37" s="138"/>
      <c r="E37" s="138"/>
      <c r="F37" s="138"/>
      <c r="G37" s="138"/>
      <c r="H37" s="138"/>
      <c r="I37" s="138"/>
      <c r="J37" s="138"/>
      <c r="K37" s="138"/>
      <c r="L37" s="139">
        <f t="shared" si="0"/>
        <v>0</v>
      </c>
      <c r="M37" s="138"/>
      <c r="N37" s="138"/>
      <c r="O37" s="138"/>
      <c r="P37" s="138"/>
      <c r="Q37" s="138"/>
      <c r="R37" s="138"/>
      <c r="S37" s="139">
        <f t="shared" si="1"/>
        <v>0</v>
      </c>
      <c r="T37" s="380"/>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8"/>
      <c r="AY37" s="418"/>
      <c r="AZ37" s="418"/>
      <c r="BA37" s="418"/>
      <c r="BB37" s="418"/>
      <c r="BC37" s="418"/>
      <c r="BD37" s="418"/>
      <c r="BE37" s="418"/>
      <c r="BF37" s="418"/>
      <c r="BG37" s="418"/>
      <c r="BH37" s="418"/>
      <c r="BI37" s="418"/>
      <c r="BJ37" s="418"/>
      <c r="BK37" s="418"/>
      <c r="BL37" s="418"/>
      <c r="BM37" s="418"/>
      <c r="BN37" s="418"/>
      <c r="BO37" s="418"/>
      <c r="BP37" s="418"/>
      <c r="BQ37" s="418"/>
      <c r="BR37" s="418"/>
      <c r="BS37" s="418"/>
      <c r="BT37" s="418"/>
      <c r="BU37" s="418"/>
      <c r="BV37" s="418"/>
      <c r="BW37" s="418"/>
      <c r="BX37" s="418"/>
      <c r="BY37" s="418"/>
      <c r="BZ37" s="418"/>
      <c r="CA37" s="418"/>
      <c r="CB37" s="418"/>
      <c r="CC37" s="418"/>
      <c r="CD37" s="418"/>
      <c r="CE37" s="418"/>
      <c r="CF37" s="418"/>
      <c r="CG37" s="418"/>
      <c r="CH37" s="418"/>
      <c r="CI37" s="418"/>
      <c r="CJ37" s="418"/>
      <c r="CK37" s="418"/>
      <c r="CL37" s="418"/>
      <c r="CM37" s="418"/>
    </row>
    <row r="38" spans="1:91" s="142" customFormat="1">
      <c r="A38" s="138"/>
      <c r="B38" s="138"/>
      <c r="C38" s="138"/>
      <c r="D38" s="138"/>
      <c r="E38" s="138"/>
      <c r="F38" s="138"/>
      <c r="G38" s="138"/>
      <c r="H38" s="138"/>
      <c r="I38" s="138"/>
      <c r="J38" s="138"/>
      <c r="K38" s="138"/>
      <c r="L38" s="139">
        <f t="shared" si="0"/>
        <v>0</v>
      </c>
      <c r="M38" s="138"/>
      <c r="N38" s="138"/>
      <c r="O38" s="138"/>
      <c r="P38" s="138"/>
      <c r="Q38" s="138"/>
      <c r="R38" s="138"/>
      <c r="S38" s="139">
        <f t="shared" si="1"/>
        <v>0</v>
      </c>
      <c r="T38" s="380"/>
      <c r="U38" s="419"/>
      <c r="V38" s="419"/>
      <c r="W38" s="419"/>
      <c r="X38" s="419"/>
      <c r="Y38" s="419"/>
      <c r="Z38" s="419"/>
      <c r="AA38" s="419"/>
      <c r="AB38" s="419"/>
      <c r="AC38" s="419"/>
      <c r="AD38" s="419"/>
      <c r="AE38" s="419"/>
      <c r="AF38" s="419"/>
      <c r="AG38" s="419"/>
      <c r="AH38" s="419"/>
      <c r="AI38" s="419"/>
      <c r="AJ38" s="419"/>
      <c r="AK38" s="419"/>
      <c r="AL38" s="419"/>
      <c r="AM38" s="419"/>
      <c r="AN38" s="419"/>
      <c r="AO38" s="419"/>
      <c r="AP38" s="419"/>
      <c r="AQ38" s="419"/>
      <c r="AR38" s="419"/>
      <c r="AS38" s="419"/>
      <c r="AT38" s="419"/>
      <c r="AU38" s="419"/>
      <c r="AV38" s="419"/>
      <c r="AW38" s="419"/>
      <c r="AX38" s="419"/>
      <c r="AY38" s="419"/>
      <c r="AZ38" s="419"/>
      <c r="BA38" s="419"/>
      <c r="BB38" s="419"/>
      <c r="BC38" s="419"/>
      <c r="BD38" s="419"/>
      <c r="BE38" s="419"/>
      <c r="BF38" s="419"/>
      <c r="BG38" s="419"/>
      <c r="BH38" s="419"/>
      <c r="BI38" s="419"/>
      <c r="BJ38" s="419"/>
      <c r="BK38" s="419"/>
      <c r="BL38" s="419"/>
      <c r="BM38" s="419"/>
      <c r="BN38" s="419"/>
      <c r="BO38" s="419"/>
      <c r="BP38" s="419"/>
      <c r="BQ38" s="419"/>
      <c r="BR38" s="419"/>
      <c r="BS38" s="419"/>
      <c r="BT38" s="419"/>
      <c r="BU38" s="419"/>
      <c r="BV38" s="419"/>
      <c r="BW38" s="419"/>
      <c r="BX38" s="419"/>
      <c r="BY38" s="419"/>
      <c r="BZ38" s="419"/>
      <c r="CA38" s="419"/>
      <c r="CB38" s="419"/>
      <c r="CC38" s="419"/>
      <c r="CD38" s="419"/>
      <c r="CE38" s="419"/>
      <c r="CF38" s="419"/>
      <c r="CG38" s="419"/>
      <c r="CH38" s="419"/>
      <c r="CI38" s="419"/>
      <c r="CJ38" s="419"/>
      <c r="CK38" s="419"/>
      <c r="CL38" s="419"/>
      <c r="CM38" s="419"/>
    </row>
    <row r="39" spans="1:91" s="142" customFormat="1">
      <c r="A39" s="138"/>
      <c r="B39" s="138"/>
      <c r="C39" s="138"/>
      <c r="D39" s="138"/>
      <c r="E39" s="138"/>
      <c r="F39" s="138"/>
      <c r="G39" s="138"/>
      <c r="H39" s="138"/>
      <c r="I39" s="138"/>
      <c r="J39" s="138"/>
      <c r="K39" s="138"/>
      <c r="L39" s="139">
        <f t="shared" si="0"/>
        <v>0</v>
      </c>
      <c r="M39" s="138"/>
      <c r="N39" s="138"/>
      <c r="O39" s="138"/>
      <c r="P39" s="138"/>
      <c r="Q39" s="138"/>
      <c r="R39" s="138"/>
      <c r="S39" s="139">
        <f t="shared" si="1"/>
        <v>0</v>
      </c>
      <c r="T39" s="380"/>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9"/>
      <c r="AZ39" s="419"/>
      <c r="BA39" s="419"/>
      <c r="BB39" s="419"/>
      <c r="BC39" s="419"/>
      <c r="BD39" s="419"/>
      <c r="BE39" s="419"/>
      <c r="BF39" s="419"/>
      <c r="BG39" s="419"/>
      <c r="BH39" s="419"/>
      <c r="BI39" s="419"/>
      <c r="BJ39" s="419"/>
      <c r="BK39" s="419"/>
      <c r="BL39" s="419"/>
      <c r="BM39" s="419"/>
      <c r="BN39" s="419"/>
      <c r="BO39" s="419"/>
      <c r="BP39" s="419"/>
      <c r="BQ39" s="419"/>
      <c r="BR39" s="419"/>
      <c r="BS39" s="419"/>
      <c r="BT39" s="419"/>
      <c r="BU39" s="419"/>
      <c r="BV39" s="419"/>
      <c r="BW39" s="419"/>
      <c r="BX39" s="419"/>
      <c r="BY39" s="419"/>
      <c r="BZ39" s="419"/>
      <c r="CA39" s="419"/>
      <c r="CB39" s="419"/>
      <c r="CC39" s="419"/>
      <c r="CD39" s="419"/>
      <c r="CE39" s="419"/>
      <c r="CF39" s="419"/>
      <c r="CG39" s="419"/>
      <c r="CH39" s="419"/>
      <c r="CI39" s="419"/>
      <c r="CJ39" s="419"/>
      <c r="CK39" s="419"/>
      <c r="CL39" s="419"/>
      <c r="CM39" s="419"/>
    </row>
    <row r="40" spans="1:91" s="142" customFormat="1">
      <c r="A40" s="138"/>
      <c r="B40" s="138"/>
      <c r="C40" s="138"/>
      <c r="D40" s="138"/>
      <c r="E40" s="138"/>
      <c r="F40" s="138"/>
      <c r="G40" s="138"/>
      <c r="H40" s="138"/>
      <c r="I40" s="138"/>
      <c r="J40" s="138"/>
      <c r="K40" s="138"/>
      <c r="L40" s="139">
        <f t="shared" si="0"/>
        <v>0</v>
      </c>
      <c r="M40" s="138"/>
      <c r="N40" s="138"/>
      <c r="O40" s="138"/>
      <c r="P40" s="138"/>
      <c r="Q40" s="138"/>
      <c r="R40" s="138"/>
      <c r="S40" s="139">
        <f t="shared" si="1"/>
        <v>0</v>
      </c>
      <c r="T40" s="380"/>
      <c r="U40" s="419"/>
      <c r="V40" s="419"/>
      <c r="W40" s="419"/>
      <c r="X40" s="419"/>
      <c r="Y40" s="419"/>
      <c r="Z40" s="419"/>
      <c r="AA40" s="419"/>
      <c r="AB40" s="419"/>
      <c r="AC40" s="419"/>
      <c r="AD40" s="419"/>
      <c r="AE40" s="419"/>
      <c r="AF40" s="419"/>
      <c r="AG40" s="419"/>
      <c r="AH40" s="419"/>
      <c r="AI40" s="419"/>
      <c r="AJ40" s="419"/>
      <c r="AK40" s="419"/>
      <c r="AL40" s="419"/>
      <c r="AM40" s="419"/>
      <c r="AN40" s="419"/>
      <c r="AO40" s="419"/>
      <c r="AP40" s="419"/>
      <c r="AQ40" s="419"/>
      <c r="AR40" s="419"/>
      <c r="AS40" s="419"/>
      <c r="AT40" s="419"/>
      <c r="AU40" s="419"/>
      <c r="AV40" s="419"/>
      <c r="AW40" s="419"/>
      <c r="AX40" s="419"/>
      <c r="AY40" s="419"/>
      <c r="AZ40" s="419"/>
      <c r="BA40" s="419"/>
      <c r="BB40" s="419"/>
      <c r="BC40" s="419"/>
      <c r="BD40" s="419"/>
      <c r="BE40" s="419"/>
      <c r="BF40" s="419"/>
      <c r="BG40" s="419"/>
      <c r="BH40" s="419"/>
      <c r="BI40" s="419"/>
      <c r="BJ40" s="419"/>
      <c r="BK40" s="419"/>
      <c r="BL40" s="419"/>
      <c r="BM40" s="419"/>
      <c r="BN40" s="419"/>
      <c r="BO40" s="419"/>
      <c r="BP40" s="419"/>
      <c r="BQ40" s="419"/>
      <c r="BR40" s="419"/>
      <c r="BS40" s="419"/>
      <c r="BT40" s="419"/>
      <c r="BU40" s="419"/>
      <c r="BV40" s="419"/>
      <c r="BW40" s="419"/>
      <c r="BX40" s="419"/>
      <c r="BY40" s="419"/>
      <c r="BZ40" s="419"/>
      <c r="CA40" s="419"/>
      <c r="CB40" s="419"/>
      <c r="CC40" s="419"/>
      <c r="CD40" s="419"/>
      <c r="CE40" s="419"/>
      <c r="CF40" s="419"/>
      <c r="CG40" s="419"/>
      <c r="CH40" s="419"/>
      <c r="CI40" s="419"/>
      <c r="CJ40" s="419"/>
      <c r="CK40" s="419"/>
      <c r="CL40" s="419"/>
      <c r="CM40" s="419"/>
    </row>
    <row r="41" spans="1:91" s="142" customFormat="1">
      <c r="A41" s="138"/>
      <c r="B41" s="138"/>
      <c r="C41" s="138"/>
      <c r="D41" s="138"/>
      <c r="E41" s="138"/>
      <c r="F41" s="138"/>
      <c r="G41" s="138"/>
      <c r="H41" s="138"/>
      <c r="I41" s="138"/>
      <c r="J41" s="138"/>
      <c r="K41" s="138"/>
      <c r="L41" s="139">
        <f t="shared" si="0"/>
        <v>0</v>
      </c>
      <c r="M41" s="138"/>
      <c r="N41" s="138"/>
      <c r="O41" s="138"/>
      <c r="P41" s="138"/>
      <c r="Q41" s="138"/>
      <c r="R41" s="138"/>
      <c r="S41" s="139">
        <f t="shared" si="1"/>
        <v>0</v>
      </c>
      <c r="T41" s="380"/>
      <c r="U41" s="419"/>
      <c r="V41" s="419"/>
      <c r="W41" s="419"/>
      <c r="X41" s="419"/>
      <c r="Y41" s="419"/>
      <c r="Z41" s="419"/>
      <c r="AA41" s="419"/>
      <c r="AB41" s="419"/>
      <c r="AC41" s="419"/>
      <c r="AD41" s="419"/>
      <c r="AE41" s="419"/>
      <c r="AF41" s="419"/>
      <c r="AG41" s="419"/>
      <c r="AH41" s="419"/>
      <c r="AI41" s="419"/>
      <c r="AJ41" s="419"/>
      <c r="AK41" s="419"/>
      <c r="AL41" s="419"/>
      <c r="AM41" s="419"/>
      <c r="AN41" s="419"/>
      <c r="AO41" s="419"/>
      <c r="AP41" s="419"/>
      <c r="AQ41" s="419"/>
      <c r="AR41" s="419"/>
      <c r="AS41" s="419"/>
      <c r="AT41" s="419"/>
      <c r="AU41" s="419"/>
      <c r="AV41" s="419"/>
      <c r="AW41" s="419"/>
      <c r="AX41" s="419"/>
      <c r="AY41" s="419"/>
      <c r="AZ41" s="419"/>
      <c r="BA41" s="419"/>
      <c r="BB41" s="419"/>
      <c r="BC41" s="419"/>
      <c r="BD41" s="419"/>
      <c r="BE41" s="419"/>
      <c r="BF41" s="419"/>
      <c r="BG41" s="419"/>
      <c r="BH41" s="419"/>
      <c r="BI41" s="419"/>
      <c r="BJ41" s="419"/>
      <c r="BK41" s="419"/>
      <c r="BL41" s="419"/>
      <c r="BM41" s="419"/>
      <c r="BN41" s="419"/>
      <c r="BO41" s="419"/>
      <c r="BP41" s="419"/>
      <c r="BQ41" s="419"/>
      <c r="BR41" s="419"/>
      <c r="BS41" s="419"/>
      <c r="BT41" s="419"/>
      <c r="BU41" s="419"/>
      <c r="BV41" s="419"/>
      <c r="BW41" s="419"/>
      <c r="BX41" s="419"/>
      <c r="BY41" s="419"/>
      <c r="BZ41" s="419"/>
      <c r="CA41" s="419"/>
      <c r="CB41" s="419"/>
      <c r="CC41" s="419"/>
      <c r="CD41" s="419"/>
      <c r="CE41" s="419"/>
      <c r="CF41" s="419"/>
      <c r="CG41" s="419"/>
      <c r="CH41" s="419"/>
      <c r="CI41" s="419"/>
      <c r="CJ41" s="419"/>
      <c r="CK41" s="419"/>
      <c r="CL41" s="419"/>
      <c r="CM41" s="419"/>
    </row>
    <row r="42" spans="1:91" s="142" customFormat="1">
      <c r="A42" s="138"/>
      <c r="B42" s="138"/>
      <c r="C42" s="138"/>
      <c r="D42" s="138"/>
      <c r="E42" s="138"/>
      <c r="F42" s="138"/>
      <c r="G42" s="138"/>
      <c r="H42" s="138"/>
      <c r="I42" s="138"/>
      <c r="J42" s="138"/>
      <c r="K42" s="138"/>
      <c r="L42" s="139">
        <f t="shared" si="0"/>
        <v>0</v>
      </c>
      <c r="M42" s="138"/>
      <c r="N42" s="138"/>
      <c r="O42" s="138"/>
      <c r="P42" s="138"/>
      <c r="Q42" s="138"/>
      <c r="R42" s="138"/>
      <c r="S42" s="139">
        <f t="shared" si="1"/>
        <v>0</v>
      </c>
      <c r="T42" s="380"/>
      <c r="U42" s="419"/>
      <c r="V42" s="419"/>
      <c r="W42" s="419"/>
      <c r="X42" s="419"/>
      <c r="Y42" s="419"/>
      <c r="Z42" s="419"/>
      <c r="AA42" s="419"/>
      <c r="AB42" s="419"/>
      <c r="AC42" s="419"/>
      <c r="AD42" s="419"/>
      <c r="AE42" s="419"/>
      <c r="AF42" s="419"/>
      <c r="AG42" s="419"/>
      <c r="AH42" s="419"/>
      <c r="AI42" s="419"/>
      <c r="AJ42" s="419"/>
      <c r="AK42" s="419"/>
      <c r="AL42" s="419"/>
      <c r="AM42" s="419"/>
      <c r="AN42" s="419"/>
      <c r="AO42" s="419"/>
      <c r="AP42" s="419"/>
      <c r="AQ42" s="419"/>
      <c r="AR42" s="419"/>
      <c r="AS42" s="419"/>
      <c r="AT42" s="419"/>
      <c r="AU42" s="419"/>
      <c r="AV42" s="419"/>
      <c r="AW42" s="419"/>
      <c r="AX42" s="419"/>
      <c r="AY42" s="419"/>
      <c r="AZ42" s="419"/>
      <c r="BA42" s="419"/>
      <c r="BB42" s="419"/>
      <c r="BC42" s="419"/>
      <c r="BD42" s="419"/>
      <c r="BE42" s="419"/>
      <c r="BF42" s="419"/>
      <c r="BG42" s="419"/>
      <c r="BH42" s="419"/>
      <c r="BI42" s="419"/>
      <c r="BJ42" s="419"/>
      <c r="BK42" s="419"/>
      <c r="BL42" s="419"/>
      <c r="BM42" s="419"/>
      <c r="BN42" s="419"/>
      <c r="BO42" s="419"/>
      <c r="BP42" s="419"/>
      <c r="BQ42" s="419"/>
      <c r="BR42" s="419"/>
      <c r="BS42" s="419"/>
      <c r="BT42" s="419"/>
      <c r="BU42" s="419"/>
      <c r="BV42" s="419"/>
      <c r="BW42" s="419"/>
      <c r="BX42" s="419"/>
      <c r="BY42" s="419"/>
      <c r="BZ42" s="419"/>
      <c r="CA42" s="419"/>
      <c r="CB42" s="419"/>
      <c r="CC42" s="419"/>
      <c r="CD42" s="419"/>
      <c r="CE42" s="419"/>
      <c r="CF42" s="419"/>
      <c r="CG42" s="419"/>
      <c r="CH42" s="419"/>
      <c r="CI42" s="419"/>
      <c r="CJ42" s="419"/>
      <c r="CK42" s="419"/>
      <c r="CL42" s="419"/>
      <c r="CM42" s="419"/>
    </row>
    <row r="43" spans="1:91" s="142" customFormat="1">
      <c r="A43" s="138"/>
      <c r="B43" s="138"/>
      <c r="C43" s="138"/>
      <c r="D43" s="138"/>
      <c r="E43" s="138"/>
      <c r="F43" s="138"/>
      <c r="G43" s="138"/>
      <c r="H43" s="138"/>
      <c r="I43" s="138"/>
      <c r="J43" s="138"/>
      <c r="K43" s="138"/>
      <c r="L43" s="139">
        <f t="shared" si="0"/>
        <v>0</v>
      </c>
      <c r="M43" s="138"/>
      <c r="N43" s="138"/>
      <c r="O43" s="138"/>
      <c r="P43" s="138"/>
      <c r="Q43" s="138"/>
      <c r="R43" s="138"/>
      <c r="S43" s="139">
        <f t="shared" si="1"/>
        <v>0</v>
      </c>
      <c r="T43" s="380"/>
      <c r="U43" s="419"/>
      <c r="V43" s="419"/>
      <c r="W43" s="419"/>
      <c r="X43" s="419"/>
      <c r="Y43" s="419"/>
      <c r="Z43" s="419"/>
      <c r="AA43" s="419"/>
      <c r="AB43" s="419"/>
      <c r="AC43" s="419"/>
      <c r="AD43" s="419"/>
      <c r="AE43" s="419"/>
      <c r="AF43" s="419"/>
      <c r="AG43" s="419"/>
      <c r="AH43" s="419"/>
      <c r="AI43" s="419"/>
      <c r="AJ43" s="419"/>
      <c r="AK43" s="419"/>
      <c r="AL43" s="419"/>
      <c r="AM43" s="419"/>
      <c r="AN43" s="419"/>
      <c r="AO43" s="419"/>
      <c r="AP43" s="419"/>
      <c r="AQ43" s="419"/>
      <c r="AR43" s="419"/>
      <c r="AS43" s="419"/>
      <c r="AT43" s="419"/>
      <c r="AU43" s="419"/>
      <c r="AV43" s="419"/>
      <c r="AW43" s="419"/>
      <c r="AX43" s="419"/>
      <c r="AY43" s="419"/>
      <c r="AZ43" s="419"/>
      <c r="BA43" s="419"/>
      <c r="BB43" s="419"/>
      <c r="BC43" s="419"/>
      <c r="BD43" s="419"/>
      <c r="BE43" s="419"/>
      <c r="BF43" s="419"/>
      <c r="BG43" s="419"/>
      <c r="BH43" s="419"/>
      <c r="BI43" s="419"/>
      <c r="BJ43" s="419"/>
      <c r="BK43" s="419"/>
      <c r="BL43" s="419"/>
      <c r="BM43" s="419"/>
      <c r="BN43" s="419"/>
      <c r="BO43" s="419"/>
      <c r="BP43" s="419"/>
      <c r="BQ43" s="419"/>
      <c r="BR43" s="419"/>
      <c r="BS43" s="419"/>
      <c r="BT43" s="419"/>
      <c r="BU43" s="419"/>
      <c r="BV43" s="419"/>
      <c r="BW43" s="419"/>
      <c r="BX43" s="419"/>
      <c r="BY43" s="419"/>
      <c r="BZ43" s="419"/>
      <c r="CA43" s="419"/>
      <c r="CB43" s="419"/>
      <c r="CC43" s="419"/>
      <c r="CD43" s="419"/>
      <c r="CE43" s="419"/>
      <c r="CF43" s="419"/>
      <c r="CG43" s="419"/>
      <c r="CH43" s="419"/>
      <c r="CI43" s="419"/>
      <c r="CJ43" s="419"/>
      <c r="CK43" s="419"/>
      <c r="CL43" s="419"/>
      <c r="CM43" s="419"/>
    </row>
    <row r="44" spans="1:91" s="142" customFormat="1">
      <c r="A44" s="138"/>
      <c r="B44" s="138"/>
      <c r="C44" s="138"/>
      <c r="D44" s="138"/>
      <c r="E44" s="138"/>
      <c r="F44" s="138"/>
      <c r="G44" s="138"/>
      <c r="H44" s="138"/>
      <c r="I44" s="138"/>
      <c r="J44" s="138"/>
      <c r="K44" s="138"/>
      <c r="L44" s="139">
        <f t="shared" si="0"/>
        <v>0</v>
      </c>
      <c r="M44" s="138"/>
      <c r="N44" s="138"/>
      <c r="O44" s="138"/>
      <c r="P44" s="138"/>
      <c r="Q44" s="138"/>
      <c r="R44" s="138"/>
      <c r="S44" s="139">
        <f t="shared" si="1"/>
        <v>0</v>
      </c>
      <c r="T44" s="380"/>
      <c r="U44" s="419"/>
      <c r="V44" s="419"/>
      <c r="W44" s="419"/>
      <c r="X44" s="419"/>
      <c r="Y44" s="419"/>
      <c r="Z44" s="419"/>
      <c r="AA44" s="419"/>
      <c r="AB44" s="419"/>
      <c r="AC44" s="419"/>
      <c r="AD44" s="419"/>
      <c r="AE44" s="419"/>
      <c r="AF44" s="419"/>
      <c r="AG44" s="419"/>
      <c r="AH44" s="419"/>
      <c r="AI44" s="419"/>
      <c r="AJ44" s="419"/>
      <c r="AK44" s="419"/>
      <c r="AL44" s="419"/>
      <c r="AM44" s="419"/>
      <c r="AN44" s="419"/>
      <c r="AO44" s="419"/>
      <c r="AP44" s="419"/>
      <c r="AQ44" s="419"/>
      <c r="AR44" s="419"/>
      <c r="AS44" s="419"/>
      <c r="AT44" s="419"/>
      <c r="AU44" s="419"/>
      <c r="AV44" s="419"/>
      <c r="AW44" s="419"/>
      <c r="AX44" s="419"/>
      <c r="AY44" s="419"/>
      <c r="AZ44" s="419"/>
      <c r="BA44" s="419"/>
      <c r="BB44" s="419"/>
      <c r="BC44" s="419"/>
      <c r="BD44" s="419"/>
      <c r="BE44" s="419"/>
      <c r="BF44" s="419"/>
      <c r="BG44" s="419"/>
      <c r="BH44" s="419"/>
      <c r="BI44" s="419"/>
      <c r="BJ44" s="419"/>
      <c r="BK44" s="419"/>
      <c r="BL44" s="419"/>
      <c r="BM44" s="419"/>
      <c r="BN44" s="419"/>
      <c r="BO44" s="419"/>
      <c r="BP44" s="419"/>
      <c r="BQ44" s="419"/>
      <c r="BR44" s="419"/>
      <c r="BS44" s="419"/>
      <c r="BT44" s="419"/>
      <c r="BU44" s="419"/>
      <c r="BV44" s="419"/>
      <c r="BW44" s="419"/>
      <c r="BX44" s="419"/>
      <c r="BY44" s="419"/>
      <c r="BZ44" s="419"/>
      <c r="CA44" s="419"/>
      <c r="CB44" s="419"/>
      <c r="CC44" s="419"/>
      <c r="CD44" s="419"/>
      <c r="CE44" s="419"/>
      <c r="CF44" s="419"/>
      <c r="CG44" s="419"/>
      <c r="CH44" s="419"/>
      <c r="CI44" s="419"/>
      <c r="CJ44" s="419"/>
      <c r="CK44" s="419"/>
      <c r="CL44" s="419"/>
      <c r="CM44" s="419"/>
    </row>
    <row r="45" spans="1:91" s="142" customFormat="1">
      <c r="A45" s="138"/>
      <c r="B45" s="138"/>
      <c r="C45" s="138"/>
      <c r="D45" s="138"/>
      <c r="E45" s="138"/>
      <c r="F45" s="138"/>
      <c r="G45" s="138"/>
      <c r="H45" s="138"/>
      <c r="I45" s="138"/>
      <c r="J45" s="138"/>
      <c r="K45" s="138"/>
      <c r="L45" s="139">
        <f t="shared" si="0"/>
        <v>0</v>
      </c>
      <c r="M45" s="138"/>
      <c r="N45" s="138"/>
      <c r="O45" s="138"/>
      <c r="P45" s="138"/>
      <c r="Q45" s="138"/>
      <c r="R45" s="138"/>
      <c r="S45" s="139">
        <f t="shared" si="1"/>
        <v>0</v>
      </c>
      <c r="T45" s="380"/>
      <c r="U45" s="419"/>
      <c r="V45" s="419"/>
      <c r="W45" s="419"/>
      <c r="X45" s="419"/>
      <c r="Y45" s="419"/>
      <c r="Z45" s="419"/>
      <c r="AA45" s="419"/>
      <c r="AB45" s="419"/>
      <c r="AC45" s="419"/>
      <c r="AD45" s="419"/>
      <c r="AE45" s="419"/>
      <c r="AF45" s="419"/>
      <c r="AG45" s="419"/>
      <c r="AH45" s="419"/>
      <c r="AI45" s="419"/>
      <c r="AJ45" s="419"/>
      <c r="AK45" s="419"/>
      <c r="AL45" s="419"/>
      <c r="AM45" s="419"/>
      <c r="AN45" s="419"/>
      <c r="AO45" s="419"/>
      <c r="AP45" s="419"/>
      <c r="AQ45" s="419"/>
      <c r="AR45" s="419"/>
      <c r="AS45" s="419"/>
      <c r="AT45" s="419"/>
      <c r="AU45" s="419"/>
      <c r="AV45" s="419"/>
      <c r="AW45" s="419"/>
      <c r="AX45" s="419"/>
      <c r="AY45" s="419"/>
      <c r="AZ45" s="419"/>
      <c r="BA45" s="419"/>
      <c r="BB45" s="419"/>
      <c r="BC45" s="419"/>
      <c r="BD45" s="419"/>
      <c r="BE45" s="419"/>
      <c r="BF45" s="419"/>
      <c r="BG45" s="419"/>
      <c r="BH45" s="419"/>
      <c r="BI45" s="419"/>
      <c r="BJ45" s="419"/>
      <c r="BK45" s="419"/>
      <c r="BL45" s="419"/>
      <c r="BM45" s="419"/>
      <c r="BN45" s="419"/>
      <c r="BO45" s="419"/>
      <c r="BP45" s="419"/>
      <c r="BQ45" s="419"/>
      <c r="BR45" s="419"/>
      <c r="BS45" s="419"/>
      <c r="BT45" s="419"/>
      <c r="BU45" s="419"/>
      <c r="BV45" s="419"/>
      <c r="BW45" s="419"/>
      <c r="BX45" s="419"/>
      <c r="BY45" s="419"/>
      <c r="BZ45" s="419"/>
      <c r="CA45" s="419"/>
      <c r="CB45" s="419"/>
      <c r="CC45" s="419"/>
      <c r="CD45" s="419"/>
      <c r="CE45" s="419"/>
      <c r="CF45" s="419"/>
      <c r="CG45" s="419"/>
      <c r="CH45" s="419"/>
      <c r="CI45" s="419"/>
      <c r="CJ45" s="419"/>
      <c r="CK45" s="419"/>
      <c r="CL45" s="419"/>
      <c r="CM45" s="419"/>
    </row>
    <row r="46" spans="1:91" s="142" customFormat="1">
      <c r="A46" s="138"/>
      <c r="B46" s="138"/>
      <c r="C46" s="138"/>
      <c r="D46" s="138"/>
      <c r="E46" s="138"/>
      <c r="F46" s="138"/>
      <c r="G46" s="138"/>
      <c r="H46" s="138"/>
      <c r="I46" s="138"/>
      <c r="J46" s="138"/>
      <c r="K46" s="138"/>
      <c r="L46" s="139">
        <f t="shared" si="0"/>
        <v>0</v>
      </c>
      <c r="M46" s="138"/>
      <c r="N46" s="138"/>
      <c r="O46" s="138"/>
      <c r="P46" s="138"/>
      <c r="Q46" s="138"/>
      <c r="R46" s="138"/>
      <c r="S46" s="139">
        <f t="shared" si="1"/>
        <v>0</v>
      </c>
      <c r="T46" s="380"/>
      <c r="U46" s="419"/>
      <c r="V46" s="419"/>
      <c r="W46" s="419"/>
      <c r="X46" s="419"/>
      <c r="Y46" s="419"/>
      <c r="Z46" s="419"/>
      <c r="AA46" s="419"/>
      <c r="AB46" s="419"/>
      <c r="AC46" s="419"/>
      <c r="AD46" s="419"/>
      <c r="AE46" s="419"/>
      <c r="AF46" s="419"/>
      <c r="AG46" s="419"/>
      <c r="AH46" s="419"/>
      <c r="AI46" s="419"/>
      <c r="AJ46" s="419"/>
      <c r="AK46" s="419"/>
      <c r="AL46" s="419"/>
      <c r="AM46" s="419"/>
      <c r="AN46" s="419"/>
      <c r="AO46" s="419"/>
      <c r="AP46" s="419"/>
      <c r="AQ46" s="419"/>
      <c r="AR46" s="419"/>
      <c r="AS46" s="419"/>
      <c r="AT46" s="419"/>
      <c r="AU46" s="419"/>
      <c r="AV46" s="419"/>
      <c r="AW46" s="419"/>
      <c r="AX46" s="419"/>
      <c r="AY46" s="419"/>
      <c r="AZ46" s="419"/>
      <c r="BA46" s="419"/>
      <c r="BB46" s="419"/>
      <c r="BC46" s="419"/>
      <c r="BD46" s="419"/>
      <c r="BE46" s="419"/>
      <c r="BF46" s="419"/>
      <c r="BG46" s="419"/>
      <c r="BH46" s="419"/>
      <c r="BI46" s="419"/>
      <c r="BJ46" s="419"/>
      <c r="BK46" s="419"/>
      <c r="BL46" s="419"/>
      <c r="BM46" s="419"/>
      <c r="BN46" s="419"/>
      <c r="BO46" s="419"/>
      <c r="BP46" s="419"/>
      <c r="BQ46" s="419"/>
      <c r="BR46" s="419"/>
      <c r="BS46" s="419"/>
      <c r="BT46" s="419"/>
      <c r="BU46" s="419"/>
      <c r="BV46" s="419"/>
      <c r="BW46" s="419"/>
      <c r="BX46" s="419"/>
      <c r="BY46" s="419"/>
      <c r="BZ46" s="419"/>
      <c r="CA46" s="419"/>
      <c r="CB46" s="419"/>
      <c r="CC46" s="419"/>
      <c r="CD46" s="419"/>
      <c r="CE46" s="419"/>
      <c r="CF46" s="419"/>
      <c r="CG46" s="419"/>
      <c r="CH46" s="419"/>
      <c r="CI46" s="419"/>
      <c r="CJ46" s="419"/>
      <c r="CK46" s="419"/>
      <c r="CL46" s="419"/>
      <c r="CM46" s="419"/>
    </row>
    <row r="47" spans="1:91" s="142" customFormat="1">
      <c r="A47" s="138"/>
      <c r="B47" s="138"/>
      <c r="C47" s="138"/>
      <c r="D47" s="138"/>
      <c r="E47" s="138"/>
      <c r="F47" s="138"/>
      <c r="G47" s="138"/>
      <c r="H47" s="138"/>
      <c r="I47" s="138"/>
      <c r="J47" s="138"/>
      <c r="K47" s="138"/>
      <c r="L47" s="139">
        <f t="shared" si="0"/>
        <v>0</v>
      </c>
      <c r="M47" s="138"/>
      <c r="N47" s="138"/>
      <c r="O47" s="138"/>
      <c r="P47" s="138"/>
      <c r="Q47" s="138"/>
      <c r="R47" s="138"/>
      <c r="S47" s="139">
        <f t="shared" si="1"/>
        <v>0</v>
      </c>
      <c r="T47" s="380"/>
      <c r="U47" s="419"/>
      <c r="V47" s="419"/>
      <c r="W47" s="419"/>
      <c r="X47" s="419"/>
      <c r="Y47" s="419"/>
      <c r="Z47" s="419"/>
      <c r="AA47" s="419"/>
      <c r="AB47" s="419"/>
      <c r="AC47" s="419"/>
      <c r="AD47" s="419"/>
      <c r="AE47" s="419"/>
      <c r="AF47" s="419"/>
      <c r="AG47" s="419"/>
      <c r="AH47" s="419"/>
      <c r="AI47" s="419"/>
      <c r="AJ47" s="419"/>
      <c r="AK47" s="419"/>
      <c r="AL47" s="419"/>
      <c r="AM47" s="419"/>
      <c r="AN47" s="419"/>
      <c r="AO47" s="419"/>
      <c r="AP47" s="419"/>
      <c r="AQ47" s="419"/>
      <c r="AR47" s="419"/>
      <c r="AS47" s="419"/>
      <c r="AT47" s="419"/>
      <c r="AU47" s="419"/>
      <c r="AV47" s="419"/>
      <c r="AW47" s="419"/>
      <c r="AX47" s="419"/>
      <c r="AY47" s="419"/>
      <c r="AZ47" s="419"/>
      <c r="BA47" s="419"/>
      <c r="BB47" s="419"/>
      <c r="BC47" s="419"/>
      <c r="BD47" s="419"/>
      <c r="BE47" s="419"/>
      <c r="BF47" s="419"/>
      <c r="BG47" s="419"/>
      <c r="BH47" s="419"/>
      <c r="BI47" s="419"/>
      <c r="BJ47" s="419"/>
      <c r="BK47" s="419"/>
      <c r="BL47" s="419"/>
      <c r="BM47" s="419"/>
      <c r="BN47" s="419"/>
      <c r="BO47" s="419"/>
      <c r="BP47" s="419"/>
      <c r="BQ47" s="419"/>
      <c r="BR47" s="419"/>
      <c r="BS47" s="419"/>
      <c r="BT47" s="419"/>
      <c r="BU47" s="419"/>
      <c r="BV47" s="419"/>
      <c r="BW47" s="419"/>
      <c r="BX47" s="419"/>
      <c r="BY47" s="419"/>
      <c r="BZ47" s="419"/>
      <c r="CA47" s="419"/>
      <c r="CB47" s="419"/>
      <c r="CC47" s="419"/>
      <c r="CD47" s="419"/>
      <c r="CE47" s="419"/>
      <c r="CF47" s="419"/>
      <c r="CG47" s="419"/>
      <c r="CH47" s="419"/>
      <c r="CI47" s="419"/>
      <c r="CJ47" s="419"/>
      <c r="CK47" s="419"/>
      <c r="CL47" s="419"/>
      <c r="CM47" s="419"/>
    </row>
    <row r="48" spans="1:91" s="142" customFormat="1">
      <c r="A48" s="138"/>
      <c r="B48" s="138"/>
      <c r="C48" s="138"/>
      <c r="D48" s="138"/>
      <c r="E48" s="138"/>
      <c r="F48" s="138"/>
      <c r="G48" s="138"/>
      <c r="H48" s="138"/>
      <c r="I48" s="138"/>
      <c r="J48" s="138"/>
      <c r="K48" s="138"/>
      <c r="L48" s="139">
        <f t="shared" si="0"/>
        <v>0</v>
      </c>
      <c r="M48" s="138"/>
      <c r="N48" s="138"/>
      <c r="O48" s="138"/>
      <c r="P48" s="138"/>
      <c r="Q48" s="138"/>
      <c r="R48" s="138"/>
      <c r="S48" s="139">
        <f t="shared" si="1"/>
        <v>0</v>
      </c>
      <c r="T48" s="380"/>
      <c r="U48" s="419"/>
      <c r="V48" s="419"/>
      <c r="W48" s="419"/>
      <c r="X48" s="419"/>
      <c r="Y48" s="419"/>
      <c r="Z48" s="419"/>
      <c r="AA48" s="419"/>
      <c r="AB48" s="419"/>
      <c r="AC48" s="419"/>
      <c r="AD48" s="419"/>
      <c r="AE48" s="419"/>
      <c r="AF48" s="419"/>
      <c r="AG48" s="419"/>
      <c r="AH48" s="419"/>
      <c r="AI48" s="419"/>
      <c r="AJ48" s="419"/>
      <c r="AK48" s="419"/>
      <c r="AL48" s="419"/>
      <c r="AM48" s="419"/>
      <c r="AN48" s="419"/>
      <c r="AO48" s="419"/>
      <c r="AP48" s="419"/>
      <c r="AQ48" s="419"/>
      <c r="AR48" s="419"/>
      <c r="AS48" s="419"/>
      <c r="AT48" s="419"/>
      <c r="AU48" s="419"/>
      <c r="AV48" s="419"/>
      <c r="AW48" s="419"/>
      <c r="AX48" s="419"/>
      <c r="AY48" s="419"/>
      <c r="AZ48" s="419"/>
      <c r="BA48" s="419"/>
      <c r="BB48" s="419"/>
      <c r="BC48" s="419"/>
      <c r="BD48" s="419"/>
      <c r="BE48" s="419"/>
      <c r="BF48" s="419"/>
      <c r="BG48" s="419"/>
      <c r="BH48" s="419"/>
      <c r="BI48" s="419"/>
      <c r="BJ48" s="419"/>
      <c r="BK48" s="419"/>
      <c r="BL48" s="419"/>
      <c r="BM48" s="419"/>
      <c r="BN48" s="419"/>
      <c r="BO48" s="419"/>
      <c r="BP48" s="419"/>
      <c r="BQ48" s="419"/>
      <c r="BR48" s="419"/>
      <c r="BS48" s="419"/>
      <c r="BT48" s="419"/>
      <c r="BU48" s="419"/>
      <c r="BV48" s="419"/>
      <c r="BW48" s="419"/>
      <c r="BX48" s="419"/>
      <c r="BY48" s="419"/>
      <c r="BZ48" s="419"/>
      <c r="CA48" s="419"/>
      <c r="CB48" s="419"/>
      <c r="CC48" s="419"/>
      <c r="CD48" s="419"/>
      <c r="CE48" s="419"/>
      <c r="CF48" s="419"/>
      <c r="CG48" s="419"/>
      <c r="CH48" s="419"/>
      <c r="CI48" s="419"/>
      <c r="CJ48" s="419"/>
      <c r="CK48" s="419"/>
      <c r="CL48" s="419"/>
      <c r="CM48" s="419"/>
    </row>
    <row r="49" spans="1:91" s="141" customFormat="1">
      <c r="A49" s="138"/>
      <c r="B49" s="138"/>
      <c r="C49" s="138"/>
      <c r="D49" s="138"/>
      <c r="E49" s="138"/>
      <c r="F49" s="138"/>
      <c r="G49" s="138"/>
      <c r="H49" s="138"/>
      <c r="I49" s="138"/>
      <c r="J49" s="138"/>
      <c r="K49" s="138"/>
      <c r="L49" s="139">
        <f t="shared" si="0"/>
        <v>0</v>
      </c>
      <c r="M49" s="138"/>
      <c r="N49" s="138"/>
      <c r="O49" s="138"/>
      <c r="P49" s="138"/>
      <c r="Q49" s="138"/>
      <c r="R49" s="138"/>
      <c r="S49" s="139">
        <f t="shared" si="1"/>
        <v>0</v>
      </c>
      <c r="T49" s="380"/>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8"/>
      <c r="AY49" s="418"/>
      <c r="AZ49" s="418"/>
      <c r="BA49" s="418"/>
      <c r="BB49" s="418"/>
      <c r="BC49" s="418"/>
      <c r="BD49" s="418"/>
      <c r="BE49" s="418"/>
      <c r="BF49" s="418"/>
      <c r="BG49" s="418"/>
      <c r="BH49" s="418"/>
      <c r="BI49" s="418"/>
      <c r="BJ49" s="418"/>
      <c r="BK49" s="418"/>
      <c r="BL49" s="418"/>
      <c r="BM49" s="418"/>
      <c r="BN49" s="418"/>
      <c r="BO49" s="418"/>
      <c r="BP49" s="418"/>
      <c r="BQ49" s="418"/>
      <c r="BR49" s="418"/>
      <c r="BS49" s="418"/>
      <c r="BT49" s="418"/>
      <c r="BU49" s="418"/>
      <c r="BV49" s="418"/>
      <c r="BW49" s="418"/>
      <c r="BX49" s="418"/>
      <c r="BY49" s="418"/>
      <c r="BZ49" s="418"/>
      <c r="CA49" s="418"/>
      <c r="CB49" s="418"/>
      <c r="CC49" s="418"/>
      <c r="CD49" s="418"/>
      <c r="CE49" s="418"/>
      <c r="CF49" s="418"/>
      <c r="CG49" s="418"/>
      <c r="CH49" s="418"/>
      <c r="CI49" s="418"/>
      <c r="CJ49" s="418"/>
      <c r="CK49" s="418"/>
      <c r="CL49" s="418"/>
      <c r="CM49" s="418"/>
    </row>
    <row r="50" spans="1:91" s="141" customFormat="1">
      <c r="A50" s="138"/>
      <c r="B50" s="138"/>
      <c r="C50" s="138"/>
      <c r="D50" s="138"/>
      <c r="E50" s="138"/>
      <c r="F50" s="138"/>
      <c r="G50" s="138"/>
      <c r="H50" s="138"/>
      <c r="I50" s="138"/>
      <c r="J50" s="138"/>
      <c r="K50" s="138"/>
      <c r="L50" s="139">
        <f t="shared" si="0"/>
        <v>0</v>
      </c>
      <c r="M50" s="138"/>
      <c r="N50" s="138"/>
      <c r="O50" s="138"/>
      <c r="P50" s="138"/>
      <c r="Q50" s="138"/>
      <c r="R50" s="138"/>
      <c r="S50" s="139">
        <f t="shared" si="1"/>
        <v>0</v>
      </c>
      <c r="T50" s="380"/>
      <c r="U50" s="418"/>
      <c r="V50" s="418"/>
      <c r="W50" s="418"/>
      <c r="X50" s="418"/>
      <c r="Y50" s="418"/>
      <c r="Z50" s="418"/>
      <c r="AA50" s="418"/>
      <c r="AB50" s="418"/>
      <c r="AC50" s="418"/>
      <c r="AD50" s="418"/>
      <c r="AE50" s="418"/>
      <c r="AF50" s="418"/>
      <c r="AG50" s="418"/>
      <c r="AH50" s="418"/>
      <c r="AI50" s="418"/>
      <c r="AJ50" s="418"/>
      <c r="AK50" s="418"/>
      <c r="AL50" s="418"/>
      <c r="AM50" s="418"/>
      <c r="AN50" s="418"/>
      <c r="AO50" s="418"/>
      <c r="AP50" s="418"/>
      <c r="AQ50" s="418"/>
      <c r="AR50" s="418"/>
      <c r="AS50" s="418"/>
      <c r="AT50" s="418"/>
      <c r="AU50" s="418"/>
      <c r="AV50" s="418"/>
      <c r="AW50" s="418"/>
      <c r="AX50" s="418"/>
      <c r="AY50" s="418"/>
      <c r="AZ50" s="418"/>
      <c r="BA50" s="418"/>
      <c r="BB50" s="418"/>
      <c r="BC50" s="418"/>
      <c r="BD50" s="418"/>
      <c r="BE50" s="418"/>
      <c r="BF50" s="418"/>
      <c r="BG50" s="418"/>
      <c r="BH50" s="418"/>
      <c r="BI50" s="418"/>
      <c r="BJ50" s="418"/>
      <c r="BK50" s="418"/>
      <c r="BL50" s="418"/>
      <c r="BM50" s="418"/>
      <c r="BN50" s="418"/>
      <c r="BO50" s="418"/>
      <c r="BP50" s="418"/>
      <c r="BQ50" s="418"/>
      <c r="BR50" s="418"/>
      <c r="BS50" s="418"/>
      <c r="BT50" s="418"/>
      <c r="BU50" s="418"/>
      <c r="BV50" s="418"/>
      <c r="BW50" s="418"/>
      <c r="BX50" s="418"/>
      <c r="BY50" s="418"/>
      <c r="BZ50" s="418"/>
      <c r="CA50" s="418"/>
      <c r="CB50" s="418"/>
      <c r="CC50" s="418"/>
      <c r="CD50" s="418"/>
      <c r="CE50" s="418"/>
      <c r="CF50" s="418"/>
      <c r="CG50" s="418"/>
      <c r="CH50" s="418"/>
      <c r="CI50" s="418"/>
      <c r="CJ50" s="418"/>
      <c r="CK50" s="418"/>
      <c r="CL50" s="418"/>
      <c r="CM50" s="418"/>
    </row>
    <row r="51" spans="1:91" s="141" customFormat="1">
      <c r="A51" s="138"/>
      <c r="B51" s="138"/>
      <c r="C51" s="138"/>
      <c r="D51" s="138"/>
      <c r="E51" s="138"/>
      <c r="F51" s="138"/>
      <c r="G51" s="138"/>
      <c r="H51" s="138"/>
      <c r="I51" s="138"/>
      <c r="J51" s="138"/>
      <c r="K51" s="138"/>
      <c r="L51" s="139">
        <f t="shared" si="0"/>
        <v>0</v>
      </c>
      <c r="M51" s="138"/>
      <c r="N51" s="138"/>
      <c r="O51" s="138"/>
      <c r="P51" s="138"/>
      <c r="Q51" s="138"/>
      <c r="R51" s="138"/>
      <c r="S51" s="139">
        <f t="shared" si="1"/>
        <v>0</v>
      </c>
      <c r="T51" s="380"/>
      <c r="U51" s="418"/>
      <c r="V51" s="418"/>
      <c r="W51" s="418"/>
      <c r="X51" s="418"/>
      <c r="Y51" s="418"/>
      <c r="Z51" s="418"/>
      <c r="AA51" s="418"/>
      <c r="AB51" s="418"/>
      <c r="AC51" s="418"/>
      <c r="AD51" s="418"/>
      <c r="AE51" s="418"/>
      <c r="AF51" s="418"/>
      <c r="AG51" s="418"/>
      <c r="AH51" s="418"/>
      <c r="AI51" s="418"/>
      <c r="AJ51" s="418"/>
      <c r="AK51" s="418"/>
      <c r="AL51" s="418"/>
      <c r="AM51" s="418"/>
      <c r="AN51" s="418"/>
      <c r="AO51" s="418"/>
      <c r="AP51" s="418"/>
      <c r="AQ51" s="418"/>
      <c r="AR51" s="418"/>
      <c r="AS51" s="418"/>
      <c r="AT51" s="418"/>
      <c r="AU51" s="418"/>
      <c r="AV51" s="418"/>
      <c r="AW51" s="418"/>
      <c r="AX51" s="418"/>
      <c r="AY51" s="418"/>
      <c r="AZ51" s="418"/>
      <c r="BA51" s="418"/>
      <c r="BB51" s="418"/>
      <c r="BC51" s="418"/>
      <c r="BD51" s="418"/>
      <c r="BE51" s="418"/>
      <c r="BF51" s="418"/>
      <c r="BG51" s="418"/>
      <c r="BH51" s="418"/>
      <c r="BI51" s="418"/>
      <c r="BJ51" s="418"/>
      <c r="BK51" s="418"/>
      <c r="BL51" s="418"/>
      <c r="BM51" s="418"/>
      <c r="BN51" s="418"/>
      <c r="BO51" s="418"/>
      <c r="BP51" s="418"/>
      <c r="BQ51" s="418"/>
      <c r="BR51" s="418"/>
      <c r="BS51" s="418"/>
      <c r="BT51" s="418"/>
      <c r="BU51" s="418"/>
      <c r="BV51" s="418"/>
      <c r="BW51" s="418"/>
      <c r="BX51" s="418"/>
      <c r="BY51" s="418"/>
      <c r="BZ51" s="418"/>
      <c r="CA51" s="418"/>
      <c r="CB51" s="418"/>
      <c r="CC51" s="418"/>
      <c r="CD51" s="418"/>
      <c r="CE51" s="418"/>
      <c r="CF51" s="418"/>
      <c r="CG51" s="418"/>
      <c r="CH51" s="418"/>
      <c r="CI51" s="418"/>
      <c r="CJ51" s="418"/>
      <c r="CK51" s="418"/>
      <c r="CL51" s="418"/>
      <c r="CM51" s="418"/>
    </row>
    <row r="52" spans="1:91" s="141" customFormat="1">
      <c r="A52" s="138"/>
      <c r="B52" s="138"/>
      <c r="C52" s="138"/>
      <c r="D52" s="138"/>
      <c r="E52" s="138"/>
      <c r="F52" s="138"/>
      <c r="G52" s="138"/>
      <c r="H52" s="138"/>
      <c r="I52" s="138"/>
      <c r="J52" s="138"/>
      <c r="K52" s="138"/>
      <c r="L52" s="139">
        <f t="shared" si="0"/>
        <v>0</v>
      </c>
      <c r="M52" s="138"/>
      <c r="N52" s="138"/>
      <c r="O52" s="138"/>
      <c r="P52" s="138"/>
      <c r="Q52" s="138"/>
      <c r="R52" s="138"/>
      <c r="S52" s="139">
        <f t="shared" si="1"/>
        <v>0</v>
      </c>
      <c r="T52" s="380"/>
      <c r="U52" s="418"/>
      <c r="V52" s="418"/>
      <c r="W52" s="418"/>
      <c r="X52" s="418"/>
      <c r="Y52" s="418"/>
      <c r="Z52" s="418"/>
      <c r="AA52" s="418"/>
      <c r="AB52" s="418"/>
      <c r="AC52" s="418"/>
      <c r="AD52" s="418"/>
      <c r="AE52" s="418"/>
      <c r="AF52" s="418"/>
      <c r="AG52" s="418"/>
      <c r="AH52" s="418"/>
      <c r="AI52" s="418"/>
      <c r="AJ52" s="418"/>
      <c r="AK52" s="418"/>
      <c r="AL52" s="418"/>
      <c r="AM52" s="418"/>
      <c r="AN52" s="418"/>
      <c r="AO52" s="418"/>
      <c r="AP52" s="418"/>
      <c r="AQ52" s="418"/>
      <c r="AR52" s="418"/>
      <c r="AS52" s="418"/>
      <c r="AT52" s="418"/>
      <c r="AU52" s="418"/>
      <c r="AV52" s="418"/>
      <c r="AW52" s="418"/>
      <c r="AX52" s="418"/>
      <c r="AY52" s="418"/>
      <c r="AZ52" s="418"/>
      <c r="BA52" s="418"/>
      <c r="BB52" s="418"/>
      <c r="BC52" s="418"/>
      <c r="BD52" s="418"/>
      <c r="BE52" s="418"/>
      <c r="BF52" s="418"/>
      <c r="BG52" s="418"/>
      <c r="BH52" s="418"/>
      <c r="BI52" s="418"/>
      <c r="BJ52" s="418"/>
      <c r="BK52" s="418"/>
      <c r="BL52" s="418"/>
      <c r="BM52" s="418"/>
      <c r="BN52" s="418"/>
      <c r="BO52" s="418"/>
      <c r="BP52" s="418"/>
      <c r="BQ52" s="418"/>
      <c r="BR52" s="418"/>
      <c r="BS52" s="418"/>
      <c r="BT52" s="418"/>
      <c r="BU52" s="418"/>
      <c r="BV52" s="418"/>
      <c r="BW52" s="418"/>
      <c r="BX52" s="418"/>
      <c r="BY52" s="418"/>
      <c r="BZ52" s="418"/>
      <c r="CA52" s="418"/>
      <c r="CB52" s="418"/>
      <c r="CC52" s="418"/>
      <c r="CD52" s="418"/>
      <c r="CE52" s="418"/>
      <c r="CF52" s="418"/>
      <c r="CG52" s="418"/>
      <c r="CH52" s="418"/>
      <c r="CI52" s="418"/>
      <c r="CJ52" s="418"/>
      <c r="CK52" s="418"/>
      <c r="CL52" s="418"/>
      <c r="CM52" s="418"/>
    </row>
    <row r="53" spans="1:91" s="141" customFormat="1">
      <c r="A53" s="138"/>
      <c r="B53" s="138"/>
      <c r="C53" s="138"/>
      <c r="D53" s="138"/>
      <c r="E53" s="138"/>
      <c r="F53" s="138"/>
      <c r="G53" s="138"/>
      <c r="H53" s="138"/>
      <c r="I53" s="138"/>
      <c r="J53" s="138"/>
      <c r="K53" s="138"/>
      <c r="L53" s="139">
        <f t="shared" si="0"/>
        <v>0</v>
      </c>
      <c r="M53" s="138"/>
      <c r="N53" s="138"/>
      <c r="O53" s="138"/>
      <c r="P53" s="138"/>
      <c r="Q53" s="138"/>
      <c r="R53" s="138"/>
      <c r="S53" s="139">
        <f t="shared" si="1"/>
        <v>0</v>
      </c>
      <c r="T53" s="380"/>
      <c r="U53" s="418"/>
      <c r="V53" s="418"/>
      <c r="W53" s="418"/>
      <c r="X53" s="418"/>
      <c r="Y53" s="418"/>
      <c r="Z53" s="418"/>
      <c r="AA53" s="418"/>
      <c r="AB53" s="418"/>
      <c r="AC53" s="418"/>
      <c r="AD53" s="418"/>
      <c r="AE53" s="418"/>
      <c r="AF53" s="418"/>
      <c r="AG53" s="418"/>
      <c r="AH53" s="418"/>
      <c r="AI53" s="418"/>
      <c r="AJ53" s="418"/>
      <c r="AK53" s="418"/>
      <c r="AL53" s="418"/>
      <c r="AM53" s="418"/>
      <c r="AN53" s="418"/>
      <c r="AO53" s="418"/>
      <c r="AP53" s="418"/>
      <c r="AQ53" s="418"/>
      <c r="AR53" s="418"/>
      <c r="AS53" s="418"/>
      <c r="AT53" s="418"/>
      <c r="AU53" s="418"/>
      <c r="AV53" s="418"/>
      <c r="AW53" s="418"/>
      <c r="AX53" s="418"/>
      <c r="AY53" s="418"/>
      <c r="AZ53" s="418"/>
      <c r="BA53" s="418"/>
      <c r="BB53" s="418"/>
      <c r="BC53" s="418"/>
      <c r="BD53" s="418"/>
      <c r="BE53" s="418"/>
      <c r="BF53" s="418"/>
      <c r="BG53" s="418"/>
      <c r="BH53" s="418"/>
      <c r="BI53" s="418"/>
      <c r="BJ53" s="418"/>
      <c r="BK53" s="418"/>
      <c r="BL53" s="418"/>
      <c r="BM53" s="418"/>
      <c r="BN53" s="418"/>
      <c r="BO53" s="418"/>
      <c r="BP53" s="418"/>
      <c r="BQ53" s="418"/>
      <c r="BR53" s="418"/>
      <c r="BS53" s="418"/>
      <c r="BT53" s="418"/>
      <c r="BU53" s="418"/>
      <c r="BV53" s="418"/>
      <c r="BW53" s="418"/>
      <c r="BX53" s="418"/>
      <c r="BY53" s="418"/>
      <c r="BZ53" s="418"/>
      <c r="CA53" s="418"/>
      <c r="CB53" s="418"/>
      <c r="CC53" s="418"/>
      <c r="CD53" s="418"/>
      <c r="CE53" s="418"/>
      <c r="CF53" s="418"/>
      <c r="CG53" s="418"/>
      <c r="CH53" s="418"/>
      <c r="CI53" s="418"/>
      <c r="CJ53" s="418"/>
      <c r="CK53" s="418"/>
      <c r="CL53" s="418"/>
      <c r="CM53" s="418"/>
    </row>
    <row r="54" spans="1:91" s="141" customFormat="1">
      <c r="A54" s="138"/>
      <c r="B54" s="138"/>
      <c r="C54" s="138"/>
      <c r="D54" s="138"/>
      <c r="E54" s="138"/>
      <c r="F54" s="138"/>
      <c r="G54" s="138"/>
      <c r="H54" s="138"/>
      <c r="I54" s="138"/>
      <c r="J54" s="138"/>
      <c r="K54" s="138"/>
      <c r="L54" s="139">
        <f t="shared" si="0"/>
        <v>0</v>
      </c>
      <c r="M54" s="138"/>
      <c r="N54" s="138"/>
      <c r="O54" s="138"/>
      <c r="P54" s="138"/>
      <c r="Q54" s="138"/>
      <c r="R54" s="138"/>
      <c r="S54" s="139">
        <f t="shared" si="1"/>
        <v>0</v>
      </c>
      <c r="T54" s="380"/>
      <c r="U54" s="418"/>
      <c r="V54" s="418"/>
      <c r="W54" s="418"/>
      <c r="X54" s="418"/>
      <c r="Y54" s="418"/>
      <c r="Z54" s="418"/>
      <c r="AA54" s="418"/>
      <c r="AB54" s="418"/>
      <c r="AC54" s="418"/>
      <c r="AD54" s="418"/>
      <c r="AE54" s="418"/>
      <c r="AF54" s="418"/>
      <c r="AG54" s="418"/>
      <c r="AH54" s="418"/>
      <c r="AI54" s="418"/>
      <c r="AJ54" s="418"/>
      <c r="AK54" s="418"/>
      <c r="AL54" s="418"/>
      <c r="AM54" s="418"/>
      <c r="AN54" s="418"/>
      <c r="AO54" s="418"/>
      <c r="AP54" s="418"/>
      <c r="AQ54" s="418"/>
      <c r="AR54" s="418"/>
      <c r="AS54" s="418"/>
      <c r="AT54" s="418"/>
      <c r="AU54" s="418"/>
      <c r="AV54" s="418"/>
      <c r="AW54" s="418"/>
      <c r="AX54" s="418"/>
      <c r="AY54" s="418"/>
      <c r="AZ54" s="418"/>
      <c r="BA54" s="418"/>
      <c r="BB54" s="418"/>
      <c r="BC54" s="418"/>
      <c r="BD54" s="418"/>
      <c r="BE54" s="418"/>
      <c r="BF54" s="418"/>
      <c r="BG54" s="418"/>
      <c r="BH54" s="418"/>
      <c r="BI54" s="418"/>
      <c r="BJ54" s="418"/>
      <c r="BK54" s="418"/>
      <c r="BL54" s="418"/>
      <c r="BM54" s="418"/>
      <c r="BN54" s="418"/>
      <c r="BO54" s="418"/>
      <c r="BP54" s="418"/>
      <c r="BQ54" s="418"/>
      <c r="BR54" s="418"/>
      <c r="BS54" s="418"/>
      <c r="BT54" s="418"/>
      <c r="BU54" s="418"/>
      <c r="BV54" s="418"/>
      <c r="BW54" s="418"/>
      <c r="BX54" s="418"/>
      <c r="BY54" s="418"/>
      <c r="BZ54" s="418"/>
      <c r="CA54" s="418"/>
      <c r="CB54" s="418"/>
      <c r="CC54" s="418"/>
      <c r="CD54" s="418"/>
      <c r="CE54" s="418"/>
      <c r="CF54" s="418"/>
      <c r="CG54" s="418"/>
      <c r="CH54" s="418"/>
      <c r="CI54" s="418"/>
      <c r="CJ54" s="418"/>
      <c r="CK54" s="418"/>
      <c r="CL54" s="418"/>
      <c r="CM54" s="418"/>
    </row>
    <row r="55" spans="1:91" s="141" customFormat="1">
      <c r="A55" s="138"/>
      <c r="B55" s="138"/>
      <c r="C55" s="138"/>
      <c r="D55" s="138"/>
      <c r="E55" s="138"/>
      <c r="F55" s="138"/>
      <c r="G55" s="138"/>
      <c r="H55" s="138"/>
      <c r="I55" s="138"/>
      <c r="J55" s="138"/>
      <c r="K55" s="138"/>
      <c r="L55" s="139">
        <f t="shared" si="0"/>
        <v>0</v>
      </c>
      <c r="M55" s="138"/>
      <c r="N55" s="138"/>
      <c r="O55" s="138"/>
      <c r="P55" s="138"/>
      <c r="Q55" s="138"/>
      <c r="R55" s="138"/>
      <c r="S55" s="139">
        <f t="shared" si="1"/>
        <v>0</v>
      </c>
      <c r="T55" s="380"/>
      <c r="U55" s="418"/>
      <c r="V55" s="418"/>
      <c r="W55" s="418"/>
      <c r="X55" s="418"/>
      <c r="Y55" s="418"/>
      <c r="Z55" s="418"/>
      <c r="AA55" s="418"/>
      <c r="AB55" s="418"/>
      <c r="AC55" s="418"/>
      <c r="AD55" s="418"/>
      <c r="AE55" s="418"/>
      <c r="AF55" s="418"/>
      <c r="AG55" s="418"/>
      <c r="AH55" s="418"/>
      <c r="AI55" s="418"/>
      <c r="AJ55" s="418"/>
      <c r="AK55" s="418"/>
      <c r="AL55" s="418"/>
      <c r="AM55" s="418"/>
      <c r="AN55" s="418"/>
      <c r="AO55" s="418"/>
      <c r="AP55" s="418"/>
      <c r="AQ55" s="418"/>
      <c r="AR55" s="418"/>
      <c r="AS55" s="418"/>
      <c r="AT55" s="418"/>
      <c r="AU55" s="418"/>
      <c r="AV55" s="418"/>
      <c r="AW55" s="418"/>
      <c r="AX55" s="418"/>
      <c r="AY55" s="418"/>
      <c r="AZ55" s="418"/>
      <c r="BA55" s="418"/>
      <c r="BB55" s="418"/>
      <c r="BC55" s="418"/>
      <c r="BD55" s="418"/>
      <c r="BE55" s="418"/>
      <c r="BF55" s="418"/>
      <c r="BG55" s="418"/>
      <c r="BH55" s="418"/>
      <c r="BI55" s="418"/>
      <c r="BJ55" s="418"/>
      <c r="BK55" s="418"/>
      <c r="BL55" s="418"/>
      <c r="BM55" s="418"/>
      <c r="BN55" s="418"/>
      <c r="BO55" s="418"/>
      <c r="BP55" s="418"/>
      <c r="BQ55" s="418"/>
      <c r="BR55" s="418"/>
      <c r="BS55" s="418"/>
      <c r="BT55" s="418"/>
      <c r="BU55" s="418"/>
      <c r="BV55" s="418"/>
      <c r="BW55" s="418"/>
      <c r="BX55" s="418"/>
      <c r="BY55" s="418"/>
      <c r="BZ55" s="418"/>
      <c r="CA55" s="418"/>
      <c r="CB55" s="418"/>
      <c r="CC55" s="418"/>
      <c r="CD55" s="418"/>
      <c r="CE55" s="418"/>
      <c r="CF55" s="418"/>
      <c r="CG55" s="418"/>
      <c r="CH55" s="418"/>
      <c r="CI55" s="418"/>
      <c r="CJ55" s="418"/>
      <c r="CK55" s="418"/>
      <c r="CL55" s="418"/>
      <c r="CM55" s="418"/>
    </row>
    <row r="56" spans="1:91" s="141" customFormat="1">
      <c r="A56" s="138"/>
      <c r="B56" s="138"/>
      <c r="C56" s="138"/>
      <c r="D56" s="138"/>
      <c r="E56" s="138"/>
      <c r="F56" s="138"/>
      <c r="G56" s="138"/>
      <c r="H56" s="138"/>
      <c r="I56" s="138"/>
      <c r="J56" s="138"/>
      <c r="K56" s="138"/>
      <c r="L56" s="139">
        <f t="shared" si="0"/>
        <v>0</v>
      </c>
      <c r="M56" s="138"/>
      <c r="N56" s="138"/>
      <c r="O56" s="138"/>
      <c r="P56" s="138"/>
      <c r="Q56" s="138"/>
      <c r="R56" s="138"/>
      <c r="S56" s="139">
        <f t="shared" si="1"/>
        <v>0</v>
      </c>
      <c r="T56" s="380"/>
      <c r="U56" s="418"/>
      <c r="V56" s="418"/>
      <c r="W56" s="418"/>
      <c r="X56" s="418"/>
      <c r="Y56" s="418"/>
      <c r="Z56" s="418"/>
      <c r="AA56" s="418"/>
      <c r="AB56" s="418"/>
      <c r="AC56" s="418"/>
      <c r="AD56" s="418"/>
      <c r="AE56" s="418"/>
      <c r="AF56" s="418"/>
      <c r="AG56" s="418"/>
      <c r="AH56" s="418"/>
      <c r="AI56" s="418"/>
      <c r="AJ56" s="418"/>
      <c r="AK56" s="418"/>
      <c r="AL56" s="418"/>
      <c r="AM56" s="418"/>
      <c r="AN56" s="418"/>
      <c r="AO56" s="418"/>
      <c r="AP56" s="418"/>
      <c r="AQ56" s="418"/>
      <c r="AR56" s="418"/>
      <c r="AS56" s="418"/>
      <c r="AT56" s="418"/>
      <c r="AU56" s="418"/>
      <c r="AV56" s="418"/>
      <c r="AW56" s="418"/>
      <c r="AX56" s="418"/>
      <c r="AY56" s="418"/>
      <c r="AZ56" s="418"/>
      <c r="BA56" s="418"/>
      <c r="BB56" s="418"/>
      <c r="BC56" s="418"/>
      <c r="BD56" s="418"/>
      <c r="BE56" s="418"/>
      <c r="BF56" s="418"/>
      <c r="BG56" s="418"/>
      <c r="BH56" s="418"/>
      <c r="BI56" s="418"/>
      <c r="BJ56" s="418"/>
      <c r="BK56" s="418"/>
      <c r="BL56" s="418"/>
      <c r="BM56" s="418"/>
      <c r="BN56" s="418"/>
      <c r="BO56" s="418"/>
      <c r="BP56" s="418"/>
      <c r="BQ56" s="418"/>
      <c r="BR56" s="418"/>
      <c r="BS56" s="418"/>
      <c r="BT56" s="418"/>
      <c r="BU56" s="418"/>
      <c r="BV56" s="418"/>
      <c r="BW56" s="418"/>
      <c r="BX56" s="418"/>
      <c r="BY56" s="418"/>
      <c r="BZ56" s="418"/>
      <c r="CA56" s="418"/>
      <c r="CB56" s="418"/>
      <c r="CC56" s="418"/>
      <c r="CD56" s="418"/>
      <c r="CE56" s="418"/>
      <c r="CF56" s="418"/>
      <c r="CG56" s="418"/>
      <c r="CH56" s="418"/>
      <c r="CI56" s="418"/>
      <c r="CJ56" s="418"/>
      <c r="CK56" s="418"/>
      <c r="CL56" s="418"/>
      <c r="CM56" s="418"/>
    </row>
    <row r="57" spans="1:91" s="141" customFormat="1">
      <c r="A57" s="138"/>
      <c r="B57" s="138"/>
      <c r="C57" s="138"/>
      <c r="D57" s="138"/>
      <c r="E57" s="138"/>
      <c r="F57" s="138"/>
      <c r="G57" s="138"/>
      <c r="H57" s="138"/>
      <c r="I57" s="138"/>
      <c r="J57" s="138"/>
      <c r="K57" s="138"/>
      <c r="L57" s="139">
        <f t="shared" si="0"/>
        <v>0</v>
      </c>
      <c r="M57" s="138"/>
      <c r="N57" s="138"/>
      <c r="O57" s="138"/>
      <c r="P57" s="138"/>
      <c r="Q57" s="138"/>
      <c r="R57" s="138"/>
      <c r="S57" s="139">
        <f t="shared" si="1"/>
        <v>0</v>
      </c>
      <c r="T57" s="380"/>
      <c r="U57" s="418"/>
      <c r="V57" s="418"/>
      <c r="W57" s="418"/>
      <c r="X57" s="418"/>
      <c r="Y57" s="418"/>
      <c r="Z57" s="418"/>
      <c r="AA57" s="418"/>
      <c r="AB57" s="418"/>
      <c r="AC57" s="418"/>
      <c r="AD57" s="418"/>
      <c r="AE57" s="418"/>
      <c r="AF57" s="418"/>
      <c r="AG57" s="418"/>
      <c r="AH57" s="418"/>
      <c r="AI57" s="418"/>
      <c r="AJ57" s="418"/>
      <c r="AK57" s="418"/>
      <c r="AL57" s="418"/>
      <c r="AM57" s="418"/>
      <c r="AN57" s="418"/>
      <c r="AO57" s="418"/>
      <c r="AP57" s="418"/>
      <c r="AQ57" s="418"/>
      <c r="AR57" s="418"/>
      <c r="AS57" s="418"/>
      <c r="AT57" s="418"/>
      <c r="AU57" s="418"/>
      <c r="AV57" s="418"/>
      <c r="AW57" s="418"/>
      <c r="AX57" s="418"/>
      <c r="AY57" s="418"/>
      <c r="AZ57" s="418"/>
      <c r="BA57" s="418"/>
      <c r="BB57" s="418"/>
      <c r="BC57" s="418"/>
      <c r="BD57" s="418"/>
      <c r="BE57" s="418"/>
      <c r="BF57" s="418"/>
      <c r="BG57" s="418"/>
      <c r="BH57" s="418"/>
      <c r="BI57" s="418"/>
      <c r="BJ57" s="418"/>
      <c r="BK57" s="418"/>
      <c r="BL57" s="418"/>
      <c r="BM57" s="418"/>
      <c r="BN57" s="418"/>
      <c r="BO57" s="418"/>
      <c r="BP57" s="418"/>
      <c r="BQ57" s="418"/>
      <c r="BR57" s="418"/>
      <c r="BS57" s="418"/>
      <c r="BT57" s="418"/>
      <c r="BU57" s="418"/>
      <c r="BV57" s="418"/>
      <c r="BW57" s="418"/>
      <c r="BX57" s="418"/>
      <c r="BY57" s="418"/>
      <c r="BZ57" s="418"/>
      <c r="CA57" s="418"/>
      <c r="CB57" s="418"/>
      <c r="CC57" s="418"/>
      <c r="CD57" s="418"/>
      <c r="CE57" s="418"/>
      <c r="CF57" s="418"/>
      <c r="CG57" s="418"/>
      <c r="CH57" s="418"/>
      <c r="CI57" s="418"/>
      <c r="CJ57" s="418"/>
      <c r="CK57" s="418"/>
      <c r="CL57" s="418"/>
      <c r="CM57" s="418"/>
    </row>
    <row r="58" spans="1:91" s="141" customFormat="1">
      <c r="A58" s="138"/>
      <c r="B58" s="138"/>
      <c r="C58" s="138"/>
      <c r="D58" s="138"/>
      <c r="E58" s="138"/>
      <c r="F58" s="138"/>
      <c r="G58" s="138"/>
      <c r="H58" s="138"/>
      <c r="I58" s="138"/>
      <c r="J58" s="138"/>
      <c r="K58" s="138"/>
      <c r="L58" s="139">
        <f t="shared" si="0"/>
        <v>0</v>
      </c>
      <c r="M58" s="138"/>
      <c r="N58" s="138"/>
      <c r="O58" s="138"/>
      <c r="P58" s="138"/>
      <c r="Q58" s="138"/>
      <c r="R58" s="138"/>
      <c r="S58" s="139">
        <f t="shared" si="1"/>
        <v>0</v>
      </c>
      <c r="T58" s="380"/>
      <c r="U58" s="418"/>
      <c r="V58" s="418"/>
      <c r="W58" s="418"/>
      <c r="X58" s="418"/>
      <c r="Y58" s="418"/>
      <c r="Z58" s="418"/>
      <c r="AA58" s="418"/>
      <c r="AB58" s="418"/>
      <c r="AC58" s="418"/>
      <c r="AD58" s="418"/>
      <c r="AE58" s="418"/>
      <c r="AF58" s="418"/>
      <c r="AG58" s="418"/>
      <c r="AH58" s="418"/>
      <c r="AI58" s="418"/>
      <c r="AJ58" s="418"/>
      <c r="AK58" s="418"/>
      <c r="AL58" s="418"/>
      <c r="AM58" s="418"/>
      <c r="AN58" s="418"/>
      <c r="AO58" s="418"/>
      <c r="AP58" s="418"/>
      <c r="AQ58" s="418"/>
      <c r="AR58" s="418"/>
      <c r="AS58" s="418"/>
      <c r="AT58" s="418"/>
      <c r="AU58" s="418"/>
      <c r="AV58" s="418"/>
      <c r="AW58" s="418"/>
      <c r="AX58" s="418"/>
      <c r="AY58" s="418"/>
      <c r="AZ58" s="418"/>
      <c r="BA58" s="418"/>
      <c r="BB58" s="418"/>
      <c r="BC58" s="418"/>
      <c r="BD58" s="418"/>
      <c r="BE58" s="418"/>
      <c r="BF58" s="418"/>
      <c r="BG58" s="418"/>
      <c r="BH58" s="418"/>
      <c r="BI58" s="418"/>
      <c r="BJ58" s="418"/>
      <c r="BK58" s="418"/>
      <c r="BL58" s="418"/>
      <c r="BM58" s="418"/>
      <c r="BN58" s="418"/>
      <c r="BO58" s="418"/>
      <c r="BP58" s="418"/>
      <c r="BQ58" s="418"/>
      <c r="BR58" s="418"/>
      <c r="BS58" s="418"/>
      <c r="BT58" s="418"/>
      <c r="BU58" s="418"/>
      <c r="BV58" s="418"/>
      <c r="BW58" s="418"/>
      <c r="BX58" s="418"/>
      <c r="BY58" s="418"/>
      <c r="BZ58" s="418"/>
      <c r="CA58" s="418"/>
      <c r="CB58" s="418"/>
      <c r="CC58" s="418"/>
      <c r="CD58" s="418"/>
      <c r="CE58" s="418"/>
      <c r="CF58" s="418"/>
      <c r="CG58" s="418"/>
      <c r="CH58" s="418"/>
      <c r="CI58" s="418"/>
      <c r="CJ58" s="418"/>
      <c r="CK58" s="418"/>
      <c r="CL58" s="418"/>
      <c r="CM58" s="418"/>
    </row>
    <row r="59" spans="1:91" s="141" customFormat="1">
      <c r="A59" s="138"/>
      <c r="B59" s="138"/>
      <c r="C59" s="138"/>
      <c r="D59" s="138"/>
      <c r="E59" s="138"/>
      <c r="F59" s="138"/>
      <c r="G59" s="138"/>
      <c r="H59" s="138"/>
      <c r="I59" s="138"/>
      <c r="J59" s="138"/>
      <c r="K59" s="138"/>
      <c r="L59" s="139">
        <f t="shared" si="0"/>
        <v>0</v>
      </c>
      <c r="M59" s="138"/>
      <c r="N59" s="138"/>
      <c r="O59" s="138"/>
      <c r="P59" s="138"/>
      <c r="Q59" s="138"/>
      <c r="R59" s="138"/>
      <c r="S59" s="139">
        <f t="shared" si="1"/>
        <v>0</v>
      </c>
      <c r="T59" s="380"/>
      <c r="U59" s="418"/>
      <c r="V59" s="418"/>
      <c r="W59" s="418"/>
      <c r="X59" s="418"/>
      <c r="Y59" s="418"/>
      <c r="Z59" s="418"/>
      <c r="AA59" s="418"/>
      <c r="AB59" s="418"/>
      <c r="AC59" s="418"/>
      <c r="AD59" s="418"/>
      <c r="AE59" s="418"/>
      <c r="AF59" s="418"/>
      <c r="AG59" s="418"/>
      <c r="AH59" s="418"/>
      <c r="AI59" s="418"/>
      <c r="AJ59" s="418"/>
      <c r="AK59" s="418"/>
      <c r="AL59" s="418"/>
      <c r="AM59" s="418"/>
      <c r="AN59" s="418"/>
      <c r="AO59" s="418"/>
      <c r="AP59" s="418"/>
      <c r="AQ59" s="418"/>
      <c r="AR59" s="418"/>
      <c r="AS59" s="418"/>
      <c r="AT59" s="418"/>
      <c r="AU59" s="418"/>
      <c r="AV59" s="418"/>
      <c r="AW59" s="418"/>
      <c r="AX59" s="418"/>
      <c r="AY59" s="418"/>
      <c r="AZ59" s="418"/>
      <c r="BA59" s="418"/>
      <c r="BB59" s="418"/>
      <c r="BC59" s="418"/>
      <c r="BD59" s="418"/>
      <c r="BE59" s="418"/>
      <c r="BF59" s="418"/>
      <c r="BG59" s="418"/>
      <c r="BH59" s="418"/>
      <c r="BI59" s="418"/>
      <c r="BJ59" s="418"/>
      <c r="BK59" s="418"/>
      <c r="BL59" s="418"/>
      <c r="BM59" s="418"/>
      <c r="BN59" s="418"/>
      <c r="BO59" s="418"/>
      <c r="BP59" s="418"/>
      <c r="BQ59" s="418"/>
      <c r="BR59" s="418"/>
      <c r="BS59" s="418"/>
      <c r="BT59" s="418"/>
      <c r="BU59" s="418"/>
      <c r="BV59" s="418"/>
      <c r="BW59" s="418"/>
      <c r="BX59" s="418"/>
      <c r="BY59" s="418"/>
      <c r="BZ59" s="418"/>
      <c r="CA59" s="418"/>
      <c r="CB59" s="418"/>
      <c r="CC59" s="418"/>
      <c r="CD59" s="418"/>
      <c r="CE59" s="418"/>
      <c r="CF59" s="418"/>
      <c r="CG59" s="418"/>
      <c r="CH59" s="418"/>
      <c r="CI59" s="418"/>
      <c r="CJ59" s="418"/>
      <c r="CK59" s="418"/>
      <c r="CL59" s="418"/>
      <c r="CM59" s="418"/>
    </row>
    <row r="60" spans="1:91" s="141" customFormat="1">
      <c r="A60" s="138"/>
      <c r="B60" s="138"/>
      <c r="C60" s="138"/>
      <c r="D60" s="138"/>
      <c r="E60" s="138"/>
      <c r="F60" s="138"/>
      <c r="G60" s="138"/>
      <c r="H60" s="138"/>
      <c r="I60" s="138"/>
      <c r="J60" s="138"/>
      <c r="K60" s="138"/>
      <c r="L60" s="139">
        <f t="shared" si="0"/>
        <v>0</v>
      </c>
      <c r="M60" s="138"/>
      <c r="N60" s="138"/>
      <c r="O60" s="138"/>
      <c r="P60" s="138"/>
      <c r="Q60" s="138"/>
      <c r="R60" s="138"/>
      <c r="S60" s="139">
        <f t="shared" si="1"/>
        <v>0</v>
      </c>
      <c r="T60" s="380"/>
      <c r="U60" s="418"/>
      <c r="V60" s="418"/>
      <c r="W60" s="418"/>
      <c r="X60" s="418"/>
      <c r="Y60" s="418"/>
      <c r="Z60" s="418"/>
      <c r="AA60" s="418"/>
      <c r="AB60" s="418"/>
      <c r="AC60" s="418"/>
      <c r="AD60" s="418"/>
      <c r="AE60" s="418"/>
      <c r="AF60" s="418"/>
      <c r="AG60" s="418"/>
      <c r="AH60" s="418"/>
      <c r="AI60" s="418"/>
      <c r="AJ60" s="418"/>
      <c r="AK60" s="418"/>
      <c r="AL60" s="418"/>
      <c r="AM60" s="418"/>
      <c r="AN60" s="418"/>
      <c r="AO60" s="418"/>
      <c r="AP60" s="418"/>
      <c r="AQ60" s="418"/>
      <c r="AR60" s="418"/>
      <c r="AS60" s="418"/>
      <c r="AT60" s="418"/>
      <c r="AU60" s="418"/>
      <c r="AV60" s="418"/>
      <c r="AW60" s="418"/>
      <c r="AX60" s="418"/>
      <c r="AY60" s="418"/>
      <c r="AZ60" s="418"/>
      <c r="BA60" s="418"/>
      <c r="BB60" s="418"/>
      <c r="BC60" s="418"/>
      <c r="BD60" s="418"/>
      <c r="BE60" s="418"/>
      <c r="BF60" s="418"/>
      <c r="BG60" s="418"/>
      <c r="BH60" s="418"/>
      <c r="BI60" s="418"/>
      <c r="BJ60" s="418"/>
      <c r="BK60" s="418"/>
      <c r="BL60" s="418"/>
      <c r="BM60" s="418"/>
      <c r="BN60" s="418"/>
      <c r="BO60" s="418"/>
      <c r="BP60" s="418"/>
      <c r="BQ60" s="418"/>
      <c r="BR60" s="418"/>
      <c r="BS60" s="418"/>
      <c r="BT60" s="418"/>
      <c r="BU60" s="418"/>
      <c r="BV60" s="418"/>
      <c r="BW60" s="418"/>
      <c r="BX60" s="418"/>
      <c r="BY60" s="418"/>
      <c r="BZ60" s="418"/>
      <c r="CA60" s="418"/>
      <c r="CB60" s="418"/>
      <c r="CC60" s="418"/>
      <c r="CD60" s="418"/>
      <c r="CE60" s="418"/>
      <c r="CF60" s="418"/>
      <c r="CG60" s="418"/>
      <c r="CH60" s="418"/>
      <c r="CI60" s="418"/>
      <c r="CJ60" s="418"/>
      <c r="CK60" s="418"/>
      <c r="CL60" s="418"/>
      <c r="CM60" s="418"/>
    </row>
    <row r="61" spans="1:91" s="141" customFormat="1">
      <c r="A61" s="138"/>
      <c r="B61" s="138"/>
      <c r="C61" s="138"/>
      <c r="D61" s="138"/>
      <c r="E61" s="138"/>
      <c r="F61" s="138"/>
      <c r="G61" s="138"/>
      <c r="H61" s="138"/>
      <c r="I61" s="138"/>
      <c r="J61" s="138"/>
      <c r="K61" s="138"/>
      <c r="L61" s="139">
        <f t="shared" si="0"/>
        <v>0</v>
      </c>
      <c r="M61" s="138"/>
      <c r="N61" s="138"/>
      <c r="O61" s="138"/>
      <c r="P61" s="138"/>
      <c r="Q61" s="138"/>
      <c r="R61" s="138"/>
      <c r="S61" s="139">
        <f t="shared" si="1"/>
        <v>0</v>
      </c>
      <c r="T61" s="380"/>
      <c r="U61" s="418"/>
      <c r="V61" s="418"/>
      <c r="W61" s="418"/>
      <c r="X61" s="418"/>
      <c r="Y61" s="418"/>
      <c r="Z61" s="418"/>
      <c r="AA61" s="418"/>
      <c r="AB61" s="418"/>
      <c r="AC61" s="418"/>
      <c r="AD61" s="418"/>
      <c r="AE61" s="418"/>
      <c r="AF61" s="418"/>
      <c r="AG61" s="418"/>
      <c r="AH61" s="418"/>
      <c r="AI61" s="418"/>
      <c r="AJ61" s="418"/>
      <c r="AK61" s="418"/>
      <c r="AL61" s="418"/>
      <c r="AM61" s="418"/>
      <c r="AN61" s="418"/>
      <c r="AO61" s="418"/>
      <c r="AP61" s="418"/>
      <c r="AQ61" s="418"/>
      <c r="AR61" s="418"/>
      <c r="AS61" s="418"/>
      <c r="AT61" s="418"/>
      <c r="AU61" s="418"/>
      <c r="AV61" s="418"/>
      <c r="AW61" s="418"/>
      <c r="AX61" s="418"/>
      <c r="AY61" s="418"/>
      <c r="AZ61" s="418"/>
      <c r="BA61" s="418"/>
      <c r="BB61" s="418"/>
      <c r="BC61" s="418"/>
      <c r="BD61" s="418"/>
      <c r="BE61" s="418"/>
      <c r="BF61" s="418"/>
      <c r="BG61" s="418"/>
      <c r="BH61" s="418"/>
      <c r="BI61" s="418"/>
      <c r="BJ61" s="418"/>
      <c r="BK61" s="418"/>
      <c r="BL61" s="418"/>
      <c r="BM61" s="418"/>
      <c r="BN61" s="418"/>
      <c r="BO61" s="418"/>
      <c r="BP61" s="418"/>
      <c r="BQ61" s="418"/>
      <c r="BR61" s="418"/>
      <c r="BS61" s="418"/>
      <c r="BT61" s="418"/>
      <c r="BU61" s="418"/>
      <c r="BV61" s="418"/>
      <c r="BW61" s="418"/>
      <c r="BX61" s="418"/>
      <c r="BY61" s="418"/>
      <c r="BZ61" s="418"/>
      <c r="CA61" s="418"/>
      <c r="CB61" s="418"/>
      <c r="CC61" s="418"/>
      <c r="CD61" s="418"/>
      <c r="CE61" s="418"/>
      <c r="CF61" s="418"/>
      <c r="CG61" s="418"/>
      <c r="CH61" s="418"/>
      <c r="CI61" s="418"/>
      <c r="CJ61" s="418"/>
      <c r="CK61" s="418"/>
      <c r="CL61" s="418"/>
      <c r="CM61" s="418"/>
    </row>
    <row r="62" spans="1:91" s="141" customFormat="1">
      <c r="A62" s="138"/>
      <c r="B62" s="138"/>
      <c r="C62" s="138"/>
      <c r="D62" s="138"/>
      <c r="E62" s="138"/>
      <c r="F62" s="138"/>
      <c r="G62" s="138"/>
      <c r="H62" s="138"/>
      <c r="I62" s="138"/>
      <c r="J62" s="138"/>
      <c r="K62" s="138"/>
      <c r="L62" s="139">
        <f t="shared" si="0"/>
        <v>0</v>
      </c>
      <c r="M62" s="138"/>
      <c r="N62" s="138"/>
      <c r="O62" s="138"/>
      <c r="P62" s="138"/>
      <c r="Q62" s="138"/>
      <c r="R62" s="138"/>
      <c r="S62" s="139">
        <f t="shared" si="1"/>
        <v>0</v>
      </c>
      <c r="T62" s="380"/>
      <c r="U62" s="418"/>
      <c r="V62" s="418"/>
      <c r="W62" s="418"/>
      <c r="X62" s="418"/>
      <c r="Y62" s="418"/>
      <c r="Z62" s="418"/>
      <c r="AA62" s="418"/>
      <c r="AB62" s="418"/>
      <c r="AC62" s="418"/>
      <c r="AD62" s="418"/>
      <c r="AE62" s="418"/>
      <c r="AF62" s="418"/>
      <c r="AG62" s="418"/>
      <c r="AH62" s="418"/>
      <c r="AI62" s="418"/>
      <c r="AJ62" s="418"/>
      <c r="AK62" s="418"/>
      <c r="AL62" s="418"/>
      <c r="AM62" s="418"/>
      <c r="AN62" s="418"/>
      <c r="AO62" s="418"/>
      <c r="AP62" s="418"/>
      <c r="AQ62" s="418"/>
      <c r="AR62" s="418"/>
      <c r="AS62" s="418"/>
      <c r="AT62" s="418"/>
      <c r="AU62" s="418"/>
      <c r="AV62" s="418"/>
      <c r="AW62" s="418"/>
      <c r="AX62" s="418"/>
      <c r="AY62" s="418"/>
      <c r="AZ62" s="418"/>
      <c r="BA62" s="418"/>
      <c r="BB62" s="418"/>
      <c r="BC62" s="418"/>
      <c r="BD62" s="418"/>
      <c r="BE62" s="418"/>
      <c r="BF62" s="418"/>
      <c r="BG62" s="418"/>
      <c r="BH62" s="418"/>
      <c r="BI62" s="418"/>
      <c r="BJ62" s="418"/>
      <c r="BK62" s="418"/>
      <c r="BL62" s="418"/>
      <c r="BM62" s="418"/>
      <c r="BN62" s="418"/>
      <c r="BO62" s="418"/>
      <c r="BP62" s="418"/>
      <c r="BQ62" s="418"/>
      <c r="BR62" s="418"/>
      <c r="BS62" s="418"/>
      <c r="BT62" s="418"/>
      <c r="BU62" s="418"/>
      <c r="BV62" s="418"/>
      <c r="BW62" s="418"/>
      <c r="BX62" s="418"/>
      <c r="BY62" s="418"/>
      <c r="BZ62" s="418"/>
      <c r="CA62" s="418"/>
      <c r="CB62" s="418"/>
      <c r="CC62" s="418"/>
      <c r="CD62" s="418"/>
      <c r="CE62" s="418"/>
      <c r="CF62" s="418"/>
      <c r="CG62" s="418"/>
      <c r="CH62" s="418"/>
      <c r="CI62" s="418"/>
      <c r="CJ62" s="418"/>
      <c r="CK62" s="418"/>
      <c r="CL62" s="418"/>
      <c r="CM62" s="418"/>
    </row>
    <row r="63" spans="1:91" s="141" customFormat="1">
      <c r="A63" s="138"/>
      <c r="B63" s="138"/>
      <c r="C63" s="138"/>
      <c r="D63" s="138"/>
      <c r="E63" s="138"/>
      <c r="F63" s="138"/>
      <c r="G63" s="138"/>
      <c r="H63" s="138"/>
      <c r="I63" s="138"/>
      <c r="J63" s="138"/>
      <c r="K63" s="138"/>
      <c r="L63" s="139">
        <f t="shared" si="0"/>
        <v>0</v>
      </c>
      <c r="M63" s="138"/>
      <c r="N63" s="138"/>
      <c r="O63" s="138"/>
      <c r="P63" s="138"/>
      <c r="Q63" s="138"/>
      <c r="R63" s="138"/>
      <c r="S63" s="139">
        <f t="shared" si="1"/>
        <v>0</v>
      </c>
      <c r="T63" s="380"/>
      <c r="U63" s="418"/>
      <c r="V63" s="418"/>
      <c r="W63" s="418"/>
      <c r="X63" s="418"/>
      <c r="Y63" s="418"/>
      <c r="Z63" s="418"/>
      <c r="AA63" s="418"/>
      <c r="AB63" s="418"/>
      <c r="AC63" s="418"/>
      <c r="AD63" s="418"/>
      <c r="AE63" s="418"/>
      <c r="AF63" s="418"/>
      <c r="AG63" s="418"/>
      <c r="AH63" s="418"/>
      <c r="AI63" s="418"/>
      <c r="AJ63" s="418"/>
      <c r="AK63" s="418"/>
      <c r="AL63" s="418"/>
      <c r="AM63" s="418"/>
      <c r="AN63" s="418"/>
      <c r="AO63" s="418"/>
      <c r="AP63" s="418"/>
      <c r="AQ63" s="418"/>
      <c r="AR63" s="418"/>
      <c r="AS63" s="418"/>
      <c r="AT63" s="418"/>
      <c r="AU63" s="418"/>
      <c r="AV63" s="418"/>
      <c r="AW63" s="418"/>
      <c r="AX63" s="418"/>
      <c r="AY63" s="418"/>
      <c r="AZ63" s="418"/>
      <c r="BA63" s="418"/>
      <c r="BB63" s="418"/>
      <c r="BC63" s="418"/>
      <c r="BD63" s="418"/>
      <c r="BE63" s="418"/>
      <c r="BF63" s="418"/>
      <c r="BG63" s="418"/>
      <c r="BH63" s="418"/>
      <c r="BI63" s="418"/>
      <c r="BJ63" s="418"/>
      <c r="BK63" s="418"/>
      <c r="BL63" s="418"/>
      <c r="BM63" s="418"/>
      <c r="BN63" s="418"/>
      <c r="BO63" s="418"/>
      <c r="BP63" s="418"/>
      <c r="BQ63" s="418"/>
      <c r="BR63" s="418"/>
      <c r="BS63" s="418"/>
      <c r="BT63" s="418"/>
      <c r="BU63" s="418"/>
      <c r="BV63" s="418"/>
      <c r="BW63" s="418"/>
      <c r="BX63" s="418"/>
      <c r="BY63" s="418"/>
      <c r="BZ63" s="418"/>
      <c r="CA63" s="418"/>
      <c r="CB63" s="418"/>
      <c r="CC63" s="418"/>
      <c r="CD63" s="418"/>
      <c r="CE63" s="418"/>
      <c r="CF63" s="418"/>
      <c r="CG63" s="418"/>
      <c r="CH63" s="418"/>
      <c r="CI63" s="418"/>
      <c r="CJ63" s="418"/>
      <c r="CK63" s="418"/>
      <c r="CL63" s="418"/>
      <c r="CM63" s="418"/>
    </row>
    <row r="64" spans="1:91" s="141" customFormat="1">
      <c r="A64" s="138"/>
      <c r="B64" s="138"/>
      <c r="C64" s="138"/>
      <c r="D64" s="138"/>
      <c r="E64" s="138"/>
      <c r="F64" s="138"/>
      <c r="G64" s="138"/>
      <c r="H64" s="138"/>
      <c r="I64" s="138"/>
      <c r="J64" s="138"/>
      <c r="K64" s="138"/>
      <c r="L64" s="139">
        <f t="shared" si="0"/>
        <v>0</v>
      </c>
      <c r="M64" s="138"/>
      <c r="N64" s="138"/>
      <c r="O64" s="138"/>
      <c r="P64" s="138"/>
      <c r="Q64" s="138"/>
      <c r="R64" s="138"/>
      <c r="S64" s="139">
        <f t="shared" si="1"/>
        <v>0</v>
      </c>
      <c r="T64" s="380"/>
      <c r="U64" s="418"/>
      <c r="V64" s="418"/>
      <c r="W64" s="418"/>
      <c r="X64" s="418"/>
      <c r="Y64" s="418"/>
      <c r="Z64" s="418"/>
      <c r="AA64" s="418"/>
      <c r="AB64" s="418"/>
      <c r="AC64" s="418"/>
      <c r="AD64" s="418"/>
      <c r="AE64" s="418"/>
      <c r="AF64" s="418"/>
      <c r="AG64" s="418"/>
      <c r="AH64" s="418"/>
      <c r="AI64" s="418"/>
      <c r="AJ64" s="418"/>
      <c r="AK64" s="418"/>
      <c r="AL64" s="418"/>
      <c r="AM64" s="418"/>
      <c r="AN64" s="418"/>
      <c r="AO64" s="418"/>
      <c r="AP64" s="418"/>
      <c r="AQ64" s="418"/>
      <c r="AR64" s="418"/>
      <c r="AS64" s="418"/>
      <c r="AT64" s="418"/>
      <c r="AU64" s="418"/>
      <c r="AV64" s="418"/>
      <c r="AW64" s="418"/>
      <c r="AX64" s="418"/>
      <c r="AY64" s="418"/>
      <c r="AZ64" s="418"/>
      <c r="BA64" s="418"/>
      <c r="BB64" s="418"/>
      <c r="BC64" s="418"/>
      <c r="BD64" s="418"/>
      <c r="BE64" s="418"/>
      <c r="BF64" s="418"/>
      <c r="BG64" s="418"/>
      <c r="BH64" s="418"/>
      <c r="BI64" s="418"/>
      <c r="BJ64" s="418"/>
      <c r="BK64" s="418"/>
      <c r="BL64" s="418"/>
      <c r="BM64" s="418"/>
      <c r="BN64" s="418"/>
      <c r="BO64" s="418"/>
      <c r="BP64" s="418"/>
      <c r="BQ64" s="418"/>
      <c r="BR64" s="418"/>
      <c r="BS64" s="418"/>
      <c r="BT64" s="418"/>
      <c r="BU64" s="418"/>
      <c r="BV64" s="418"/>
      <c r="BW64" s="418"/>
      <c r="BX64" s="418"/>
      <c r="BY64" s="418"/>
      <c r="BZ64" s="418"/>
      <c r="CA64" s="418"/>
      <c r="CB64" s="418"/>
      <c r="CC64" s="418"/>
      <c r="CD64" s="418"/>
      <c r="CE64" s="418"/>
      <c r="CF64" s="418"/>
      <c r="CG64" s="418"/>
      <c r="CH64" s="418"/>
      <c r="CI64" s="418"/>
      <c r="CJ64" s="418"/>
      <c r="CK64" s="418"/>
      <c r="CL64" s="418"/>
      <c r="CM64" s="418"/>
    </row>
    <row r="65" spans="1:91" s="141" customFormat="1">
      <c r="A65" s="138"/>
      <c r="B65" s="138"/>
      <c r="C65" s="138"/>
      <c r="D65" s="138"/>
      <c r="E65" s="138"/>
      <c r="F65" s="138"/>
      <c r="G65" s="138"/>
      <c r="H65" s="138"/>
      <c r="I65" s="138"/>
      <c r="J65" s="138"/>
      <c r="K65" s="138"/>
      <c r="L65" s="139">
        <f t="shared" si="0"/>
        <v>0</v>
      </c>
      <c r="M65" s="138"/>
      <c r="N65" s="138"/>
      <c r="O65" s="138"/>
      <c r="P65" s="138"/>
      <c r="Q65" s="138"/>
      <c r="R65" s="138"/>
      <c r="S65" s="139">
        <f t="shared" si="1"/>
        <v>0</v>
      </c>
      <c r="T65" s="380"/>
      <c r="U65" s="418"/>
      <c r="V65" s="418"/>
      <c r="W65" s="418"/>
      <c r="X65" s="418"/>
      <c r="Y65" s="418"/>
      <c r="Z65" s="418"/>
      <c r="AA65" s="418"/>
      <c r="AB65" s="418"/>
      <c r="AC65" s="418"/>
      <c r="AD65" s="418"/>
      <c r="AE65" s="418"/>
      <c r="AF65" s="418"/>
      <c r="AG65" s="418"/>
      <c r="AH65" s="418"/>
      <c r="AI65" s="418"/>
      <c r="AJ65" s="418"/>
      <c r="AK65" s="418"/>
      <c r="AL65" s="418"/>
      <c r="AM65" s="418"/>
      <c r="AN65" s="418"/>
      <c r="AO65" s="418"/>
      <c r="AP65" s="418"/>
      <c r="AQ65" s="418"/>
      <c r="AR65" s="418"/>
      <c r="AS65" s="418"/>
      <c r="AT65" s="418"/>
      <c r="AU65" s="418"/>
      <c r="AV65" s="418"/>
      <c r="AW65" s="418"/>
      <c r="AX65" s="418"/>
      <c r="AY65" s="418"/>
      <c r="AZ65" s="418"/>
      <c r="BA65" s="418"/>
      <c r="BB65" s="418"/>
      <c r="BC65" s="418"/>
      <c r="BD65" s="418"/>
      <c r="BE65" s="418"/>
      <c r="BF65" s="418"/>
      <c r="BG65" s="418"/>
      <c r="BH65" s="418"/>
      <c r="BI65" s="418"/>
      <c r="BJ65" s="418"/>
      <c r="BK65" s="418"/>
      <c r="BL65" s="418"/>
      <c r="BM65" s="418"/>
      <c r="BN65" s="418"/>
      <c r="BO65" s="418"/>
      <c r="BP65" s="418"/>
      <c r="BQ65" s="418"/>
      <c r="BR65" s="418"/>
      <c r="BS65" s="418"/>
      <c r="BT65" s="418"/>
      <c r="BU65" s="418"/>
      <c r="BV65" s="418"/>
      <c r="BW65" s="418"/>
      <c r="BX65" s="418"/>
      <c r="BY65" s="418"/>
      <c r="BZ65" s="418"/>
      <c r="CA65" s="418"/>
      <c r="CB65" s="418"/>
      <c r="CC65" s="418"/>
      <c r="CD65" s="418"/>
      <c r="CE65" s="418"/>
      <c r="CF65" s="418"/>
      <c r="CG65" s="418"/>
      <c r="CH65" s="418"/>
      <c r="CI65" s="418"/>
      <c r="CJ65" s="418"/>
      <c r="CK65" s="418"/>
      <c r="CL65" s="418"/>
      <c r="CM65" s="418"/>
    </row>
    <row r="66" spans="1:91" s="141" customFormat="1">
      <c r="A66" s="138"/>
      <c r="B66" s="138"/>
      <c r="C66" s="138"/>
      <c r="D66" s="138"/>
      <c r="E66" s="138"/>
      <c r="F66" s="138"/>
      <c r="G66" s="138"/>
      <c r="H66" s="138"/>
      <c r="I66" s="138"/>
      <c r="J66" s="138"/>
      <c r="K66" s="138"/>
      <c r="L66" s="139">
        <f t="shared" si="0"/>
        <v>0</v>
      </c>
      <c r="M66" s="138"/>
      <c r="N66" s="138"/>
      <c r="O66" s="138"/>
      <c r="P66" s="138"/>
      <c r="Q66" s="138"/>
      <c r="R66" s="138"/>
      <c r="S66" s="139">
        <f t="shared" si="1"/>
        <v>0</v>
      </c>
      <c r="T66" s="380"/>
      <c r="U66" s="418"/>
      <c r="V66" s="418"/>
      <c r="W66" s="418"/>
      <c r="X66" s="418"/>
      <c r="Y66" s="418"/>
      <c r="Z66" s="418"/>
      <c r="AA66" s="418"/>
      <c r="AB66" s="418"/>
      <c r="AC66" s="418"/>
      <c r="AD66" s="418"/>
      <c r="AE66" s="418"/>
      <c r="AF66" s="418"/>
      <c r="AG66" s="418"/>
      <c r="AH66" s="418"/>
      <c r="AI66" s="418"/>
      <c r="AJ66" s="418"/>
      <c r="AK66" s="418"/>
      <c r="AL66" s="418"/>
      <c r="AM66" s="418"/>
      <c r="AN66" s="418"/>
      <c r="AO66" s="418"/>
      <c r="AP66" s="418"/>
      <c r="AQ66" s="418"/>
      <c r="AR66" s="418"/>
      <c r="AS66" s="418"/>
      <c r="AT66" s="418"/>
      <c r="AU66" s="418"/>
      <c r="AV66" s="418"/>
      <c r="AW66" s="418"/>
      <c r="AX66" s="418"/>
      <c r="AY66" s="418"/>
      <c r="AZ66" s="418"/>
      <c r="BA66" s="418"/>
      <c r="BB66" s="418"/>
      <c r="BC66" s="418"/>
      <c r="BD66" s="418"/>
      <c r="BE66" s="418"/>
      <c r="BF66" s="418"/>
      <c r="BG66" s="418"/>
      <c r="BH66" s="418"/>
      <c r="BI66" s="418"/>
      <c r="BJ66" s="418"/>
      <c r="BK66" s="418"/>
      <c r="BL66" s="418"/>
      <c r="BM66" s="418"/>
      <c r="BN66" s="418"/>
      <c r="BO66" s="418"/>
      <c r="BP66" s="418"/>
      <c r="BQ66" s="418"/>
      <c r="BR66" s="418"/>
      <c r="BS66" s="418"/>
      <c r="BT66" s="418"/>
      <c r="BU66" s="418"/>
      <c r="BV66" s="418"/>
      <c r="BW66" s="418"/>
      <c r="BX66" s="418"/>
      <c r="BY66" s="418"/>
      <c r="BZ66" s="418"/>
      <c r="CA66" s="418"/>
      <c r="CB66" s="418"/>
      <c r="CC66" s="418"/>
      <c r="CD66" s="418"/>
      <c r="CE66" s="418"/>
      <c r="CF66" s="418"/>
      <c r="CG66" s="418"/>
      <c r="CH66" s="418"/>
      <c r="CI66" s="418"/>
      <c r="CJ66" s="418"/>
      <c r="CK66" s="418"/>
      <c r="CL66" s="418"/>
      <c r="CM66" s="418"/>
    </row>
    <row r="67" spans="1:91" s="141" customFormat="1">
      <c r="A67" s="138"/>
      <c r="B67" s="138"/>
      <c r="C67" s="138"/>
      <c r="D67" s="138"/>
      <c r="E67" s="138"/>
      <c r="F67" s="138"/>
      <c r="G67" s="138"/>
      <c r="H67" s="138"/>
      <c r="I67" s="138"/>
      <c r="J67" s="138"/>
      <c r="K67" s="138"/>
      <c r="L67" s="139">
        <f t="shared" si="0"/>
        <v>0</v>
      </c>
      <c r="M67" s="138"/>
      <c r="N67" s="138"/>
      <c r="O67" s="138"/>
      <c r="P67" s="138"/>
      <c r="Q67" s="138"/>
      <c r="R67" s="138"/>
      <c r="S67" s="139">
        <f t="shared" si="1"/>
        <v>0</v>
      </c>
      <c r="T67" s="380"/>
      <c r="U67" s="418"/>
      <c r="V67" s="418"/>
      <c r="W67" s="418"/>
      <c r="X67" s="418"/>
      <c r="Y67" s="418"/>
      <c r="Z67" s="418"/>
      <c r="AA67" s="418"/>
      <c r="AB67" s="418"/>
      <c r="AC67" s="418"/>
      <c r="AD67" s="418"/>
      <c r="AE67" s="418"/>
      <c r="AF67" s="418"/>
      <c r="AG67" s="418"/>
      <c r="AH67" s="418"/>
      <c r="AI67" s="418"/>
      <c r="AJ67" s="418"/>
      <c r="AK67" s="418"/>
      <c r="AL67" s="418"/>
      <c r="AM67" s="418"/>
      <c r="AN67" s="418"/>
      <c r="AO67" s="418"/>
      <c r="AP67" s="418"/>
      <c r="AQ67" s="418"/>
      <c r="AR67" s="418"/>
      <c r="AS67" s="418"/>
      <c r="AT67" s="418"/>
      <c r="AU67" s="418"/>
      <c r="AV67" s="418"/>
      <c r="AW67" s="418"/>
      <c r="AX67" s="418"/>
      <c r="AY67" s="418"/>
      <c r="AZ67" s="418"/>
      <c r="BA67" s="418"/>
      <c r="BB67" s="418"/>
      <c r="BC67" s="418"/>
      <c r="BD67" s="418"/>
      <c r="BE67" s="418"/>
      <c r="BF67" s="418"/>
      <c r="BG67" s="418"/>
      <c r="BH67" s="418"/>
      <c r="BI67" s="418"/>
      <c r="BJ67" s="418"/>
      <c r="BK67" s="418"/>
      <c r="BL67" s="418"/>
      <c r="BM67" s="418"/>
      <c r="BN67" s="418"/>
      <c r="BO67" s="418"/>
      <c r="BP67" s="418"/>
      <c r="BQ67" s="418"/>
      <c r="BR67" s="418"/>
      <c r="BS67" s="418"/>
      <c r="BT67" s="418"/>
      <c r="BU67" s="418"/>
      <c r="BV67" s="418"/>
      <c r="BW67" s="418"/>
      <c r="BX67" s="418"/>
      <c r="BY67" s="418"/>
      <c r="BZ67" s="418"/>
      <c r="CA67" s="418"/>
      <c r="CB67" s="418"/>
      <c r="CC67" s="418"/>
      <c r="CD67" s="418"/>
      <c r="CE67" s="418"/>
      <c r="CF67" s="418"/>
      <c r="CG67" s="418"/>
      <c r="CH67" s="418"/>
      <c r="CI67" s="418"/>
      <c r="CJ67" s="418"/>
      <c r="CK67" s="418"/>
      <c r="CL67" s="418"/>
      <c r="CM67" s="418"/>
    </row>
    <row r="68" spans="1:91" s="141" customFormat="1">
      <c r="A68" s="138"/>
      <c r="B68" s="138"/>
      <c r="C68" s="138"/>
      <c r="D68" s="138"/>
      <c r="E68" s="138"/>
      <c r="F68" s="138"/>
      <c r="G68" s="138"/>
      <c r="H68" s="138"/>
      <c r="I68" s="138"/>
      <c r="J68" s="138"/>
      <c r="K68" s="138"/>
      <c r="L68" s="139">
        <f t="shared" si="0"/>
        <v>0</v>
      </c>
      <c r="M68" s="138"/>
      <c r="N68" s="138"/>
      <c r="O68" s="138"/>
      <c r="P68" s="138"/>
      <c r="Q68" s="138"/>
      <c r="R68" s="138"/>
      <c r="S68" s="139">
        <f t="shared" si="1"/>
        <v>0</v>
      </c>
      <c r="T68" s="380"/>
      <c r="U68" s="418"/>
      <c r="V68" s="418"/>
      <c r="W68" s="418"/>
      <c r="X68" s="418"/>
      <c r="Y68" s="418"/>
      <c r="Z68" s="418"/>
      <c r="AA68" s="418"/>
      <c r="AB68" s="418"/>
      <c r="AC68" s="418"/>
      <c r="AD68" s="418"/>
      <c r="AE68" s="418"/>
      <c r="AF68" s="418"/>
      <c r="AG68" s="418"/>
      <c r="AH68" s="418"/>
      <c r="AI68" s="418"/>
      <c r="AJ68" s="418"/>
      <c r="AK68" s="418"/>
      <c r="AL68" s="418"/>
      <c r="AM68" s="418"/>
      <c r="AN68" s="418"/>
      <c r="AO68" s="418"/>
      <c r="AP68" s="418"/>
      <c r="AQ68" s="418"/>
      <c r="AR68" s="418"/>
      <c r="AS68" s="418"/>
      <c r="AT68" s="418"/>
      <c r="AU68" s="418"/>
      <c r="AV68" s="418"/>
      <c r="AW68" s="418"/>
      <c r="AX68" s="418"/>
      <c r="AY68" s="418"/>
      <c r="AZ68" s="418"/>
      <c r="BA68" s="418"/>
      <c r="BB68" s="418"/>
      <c r="BC68" s="418"/>
      <c r="BD68" s="418"/>
      <c r="BE68" s="418"/>
      <c r="BF68" s="418"/>
      <c r="BG68" s="418"/>
      <c r="BH68" s="418"/>
      <c r="BI68" s="418"/>
      <c r="BJ68" s="418"/>
      <c r="BK68" s="418"/>
      <c r="BL68" s="418"/>
      <c r="BM68" s="418"/>
      <c r="BN68" s="418"/>
      <c r="BO68" s="418"/>
      <c r="BP68" s="418"/>
      <c r="BQ68" s="418"/>
      <c r="BR68" s="418"/>
      <c r="BS68" s="418"/>
      <c r="BT68" s="418"/>
      <c r="BU68" s="418"/>
      <c r="BV68" s="418"/>
      <c r="BW68" s="418"/>
      <c r="BX68" s="418"/>
      <c r="BY68" s="418"/>
      <c r="BZ68" s="418"/>
      <c r="CA68" s="418"/>
      <c r="CB68" s="418"/>
      <c r="CC68" s="418"/>
      <c r="CD68" s="418"/>
      <c r="CE68" s="418"/>
      <c r="CF68" s="418"/>
      <c r="CG68" s="418"/>
      <c r="CH68" s="418"/>
      <c r="CI68" s="418"/>
      <c r="CJ68" s="418"/>
      <c r="CK68" s="418"/>
      <c r="CL68" s="418"/>
      <c r="CM68" s="418"/>
    </row>
    <row r="69" spans="1:91" s="141" customFormat="1">
      <c r="A69" s="138"/>
      <c r="B69" s="138"/>
      <c r="C69" s="138"/>
      <c r="D69" s="138"/>
      <c r="E69" s="138"/>
      <c r="F69" s="138"/>
      <c r="G69" s="138"/>
      <c r="H69" s="138"/>
      <c r="I69" s="138"/>
      <c r="J69" s="138"/>
      <c r="K69" s="138"/>
      <c r="L69" s="139">
        <f t="shared" si="0"/>
        <v>0</v>
      </c>
      <c r="M69" s="138"/>
      <c r="N69" s="138"/>
      <c r="O69" s="138"/>
      <c r="P69" s="138"/>
      <c r="Q69" s="138"/>
      <c r="R69" s="138"/>
      <c r="S69" s="139">
        <f t="shared" si="1"/>
        <v>0</v>
      </c>
      <c r="T69" s="380"/>
      <c r="U69" s="418"/>
      <c r="V69" s="418"/>
      <c r="W69" s="418"/>
      <c r="X69" s="418"/>
      <c r="Y69" s="418"/>
      <c r="Z69" s="418"/>
      <c r="AA69" s="418"/>
      <c r="AB69" s="418"/>
      <c r="AC69" s="418"/>
      <c r="AD69" s="418"/>
      <c r="AE69" s="418"/>
      <c r="AF69" s="418"/>
      <c r="AG69" s="418"/>
      <c r="AH69" s="418"/>
      <c r="AI69" s="418"/>
      <c r="AJ69" s="418"/>
      <c r="AK69" s="418"/>
      <c r="AL69" s="418"/>
      <c r="AM69" s="418"/>
      <c r="AN69" s="418"/>
      <c r="AO69" s="418"/>
      <c r="AP69" s="418"/>
      <c r="AQ69" s="418"/>
      <c r="AR69" s="418"/>
      <c r="AS69" s="418"/>
      <c r="AT69" s="418"/>
      <c r="AU69" s="418"/>
      <c r="AV69" s="418"/>
      <c r="AW69" s="418"/>
      <c r="AX69" s="418"/>
      <c r="AY69" s="418"/>
      <c r="AZ69" s="418"/>
      <c r="BA69" s="418"/>
      <c r="BB69" s="418"/>
      <c r="BC69" s="418"/>
      <c r="BD69" s="418"/>
      <c r="BE69" s="418"/>
      <c r="BF69" s="418"/>
      <c r="BG69" s="418"/>
      <c r="BH69" s="418"/>
      <c r="BI69" s="418"/>
      <c r="BJ69" s="418"/>
      <c r="BK69" s="418"/>
      <c r="BL69" s="418"/>
      <c r="BM69" s="418"/>
      <c r="BN69" s="418"/>
      <c r="BO69" s="418"/>
      <c r="BP69" s="418"/>
      <c r="BQ69" s="418"/>
      <c r="BR69" s="418"/>
      <c r="BS69" s="418"/>
      <c r="BT69" s="418"/>
      <c r="BU69" s="418"/>
      <c r="BV69" s="418"/>
      <c r="BW69" s="418"/>
      <c r="BX69" s="418"/>
      <c r="BY69" s="418"/>
      <c r="BZ69" s="418"/>
      <c r="CA69" s="418"/>
      <c r="CB69" s="418"/>
      <c r="CC69" s="418"/>
      <c r="CD69" s="418"/>
      <c r="CE69" s="418"/>
      <c r="CF69" s="418"/>
      <c r="CG69" s="418"/>
      <c r="CH69" s="418"/>
      <c r="CI69" s="418"/>
      <c r="CJ69" s="418"/>
      <c r="CK69" s="418"/>
      <c r="CL69" s="418"/>
      <c r="CM69" s="418"/>
    </row>
    <row r="70" spans="1:91" s="141" customFormat="1">
      <c r="A70" s="138"/>
      <c r="B70" s="138"/>
      <c r="C70" s="138"/>
      <c r="D70" s="138"/>
      <c r="E70" s="138"/>
      <c r="F70" s="138"/>
      <c r="G70" s="138"/>
      <c r="H70" s="138"/>
      <c r="I70" s="138"/>
      <c r="J70" s="138"/>
      <c r="K70" s="138"/>
      <c r="L70" s="139">
        <f t="shared" si="0"/>
        <v>0</v>
      </c>
      <c r="M70" s="138"/>
      <c r="N70" s="138"/>
      <c r="O70" s="138"/>
      <c r="P70" s="138"/>
      <c r="Q70" s="138"/>
      <c r="R70" s="138"/>
      <c r="S70" s="139">
        <f t="shared" si="1"/>
        <v>0</v>
      </c>
      <c r="T70" s="380"/>
      <c r="U70" s="418"/>
      <c r="V70" s="418"/>
      <c r="W70" s="418"/>
      <c r="X70" s="418"/>
      <c r="Y70" s="418"/>
      <c r="Z70" s="418"/>
      <c r="AA70" s="418"/>
      <c r="AB70" s="418"/>
      <c r="AC70" s="418"/>
      <c r="AD70" s="418"/>
      <c r="AE70" s="418"/>
      <c r="AF70" s="418"/>
      <c r="AG70" s="418"/>
      <c r="AH70" s="418"/>
      <c r="AI70" s="418"/>
      <c r="AJ70" s="418"/>
      <c r="AK70" s="418"/>
      <c r="AL70" s="418"/>
      <c r="AM70" s="418"/>
      <c r="AN70" s="418"/>
      <c r="AO70" s="418"/>
      <c r="AP70" s="418"/>
      <c r="AQ70" s="418"/>
      <c r="AR70" s="418"/>
      <c r="AS70" s="418"/>
      <c r="AT70" s="418"/>
      <c r="AU70" s="418"/>
      <c r="AV70" s="418"/>
      <c r="AW70" s="418"/>
      <c r="AX70" s="418"/>
      <c r="AY70" s="418"/>
      <c r="AZ70" s="418"/>
      <c r="BA70" s="418"/>
      <c r="BB70" s="418"/>
      <c r="BC70" s="418"/>
      <c r="BD70" s="418"/>
      <c r="BE70" s="418"/>
      <c r="BF70" s="418"/>
      <c r="BG70" s="418"/>
      <c r="BH70" s="418"/>
      <c r="BI70" s="418"/>
      <c r="BJ70" s="418"/>
      <c r="BK70" s="418"/>
      <c r="BL70" s="418"/>
      <c r="BM70" s="418"/>
      <c r="BN70" s="418"/>
      <c r="BO70" s="418"/>
      <c r="BP70" s="418"/>
      <c r="BQ70" s="418"/>
      <c r="BR70" s="418"/>
      <c r="BS70" s="418"/>
      <c r="BT70" s="418"/>
      <c r="BU70" s="418"/>
      <c r="BV70" s="418"/>
      <c r="BW70" s="418"/>
      <c r="BX70" s="418"/>
      <c r="BY70" s="418"/>
      <c r="BZ70" s="418"/>
      <c r="CA70" s="418"/>
      <c r="CB70" s="418"/>
      <c r="CC70" s="418"/>
      <c r="CD70" s="418"/>
      <c r="CE70" s="418"/>
      <c r="CF70" s="418"/>
      <c r="CG70" s="418"/>
      <c r="CH70" s="418"/>
      <c r="CI70" s="418"/>
      <c r="CJ70" s="418"/>
      <c r="CK70" s="418"/>
      <c r="CL70" s="418"/>
      <c r="CM70" s="418"/>
    </row>
    <row r="71" spans="1:91" s="141" customFormat="1">
      <c r="A71" s="138"/>
      <c r="B71" s="138"/>
      <c r="C71" s="138"/>
      <c r="D71" s="138"/>
      <c r="E71" s="138"/>
      <c r="F71" s="138"/>
      <c r="G71" s="138"/>
      <c r="H71" s="138"/>
      <c r="I71" s="138"/>
      <c r="J71" s="138"/>
      <c r="K71" s="138"/>
      <c r="L71" s="139">
        <f t="shared" si="0"/>
        <v>0</v>
      </c>
      <c r="M71" s="138"/>
      <c r="N71" s="138"/>
      <c r="O71" s="138"/>
      <c r="P71" s="138"/>
      <c r="Q71" s="138"/>
      <c r="R71" s="138"/>
      <c r="S71" s="139">
        <f t="shared" si="1"/>
        <v>0</v>
      </c>
      <c r="T71" s="380"/>
      <c r="U71" s="418"/>
      <c r="V71" s="418"/>
      <c r="W71" s="418"/>
      <c r="X71" s="418"/>
      <c r="Y71" s="418"/>
      <c r="Z71" s="418"/>
      <c r="AA71" s="418"/>
      <c r="AB71" s="418"/>
      <c r="AC71" s="418"/>
      <c r="AD71" s="418"/>
      <c r="AE71" s="418"/>
      <c r="AF71" s="418"/>
      <c r="AG71" s="418"/>
      <c r="AH71" s="418"/>
      <c r="AI71" s="418"/>
      <c r="AJ71" s="418"/>
      <c r="AK71" s="418"/>
      <c r="AL71" s="418"/>
      <c r="AM71" s="418"/>
      <c r="AN71" s="418"/>
      <c r="AO71" s="418"/>
      <c r="AP71" s="418"/>
      <c r="AQ71" s="418"/>
      <c r="AR71" s="418"/>
      <c r="AS71" s="418"/>
      <c r="AT71" s="418"/>
      <c r="AU71" s="418"/>
      <c r="AV71" s="418"/>
      <c r="AW71" s="418"/>
      <c r="AX71" s="418"/>
      <c r="AY71" s="418"/>
      <c r="AZ71" s="418"/>
      <c r="BA71" s="418"/>
      <c r="BB71" s="418"/>
      <c r="BC71" s="418"/>
      <c r="BD71" s="418"/>
      <c r="BE71" s="418"/>
      <c r="BF71" s="418"/>
      <c r="BG71" s="418"/>
      <c r="BH71" s="418"/>
      <c r="BI71" s="418"/>
      <c r="BJ71" s="418"/>
      <c r="BK71" s="418"/>
      <c r="BL71" s="418"/>
      <c r="BM71" s="418"/>
      <c r="BN71" s="418"/>
      <c r="BO71" s="418"/>
      <c r="BP71" s="418"/>
      <c r="BQ71" s="418"/>
      <c r="BR71" s="418"/>
      <c r="BS71" s="418"/>
      <c r="BT71" s="418"/>
      <c r="BU71" s="418"/>
      <c r="BV71" s="418"/>
      <c r="BW71" s="418"/>
      <c r="BX71" s="418"/>
      <c r="BY71" s="418"/>
      <c r="BZ71" s="418"/>
      <c r="CA71" s="418"/>
      <c r="CB71" s="418"/>
      <c r="CC71" s="418"/>
      <c r="CD71" s="418"/>
      <c r="CE71" s="418"/>
      <c r="CF71" s="418"/>
      <c r="CG71" s="418"/>
      <c r="CH71" s="418"/>
      <c r="CI71" s="418"/>
      <c r="CJ71" s="418"/>
      <c r="CK71" s="418"/>
      <c r="CL71" s="418"/>
      <c r="CM71" s="418"/>
    </row>
    <row r="72" spans="1:91" s="141" customFormat="1">
      <c r="A72" s="138"/>
      <c r="B72" s="138"/>
      <c r="C72" s="138"/>
      <c r="D72" s="138"/>
      <c r="E72" s="138"/>
      <c r="F72" s="138"/>
      <c r="G72" s="138"/>
      <c r="H72" s="138"/>
      <c r="I72" s="138"/>
      <c r="J72" s="138"/>
      <c r="K72" s="138"/>
      <c r="L72" s="139">
        <f t="shared" si="0"/>
        <v>0</v>
      </c>
      <c r="M72" s="138"/>
      <c r="N72" s="138"/>
      <c r="O72" s="138"/>
      <c r="P72" s="138"/>
      <c r="Q72" s="138"/>
      <c r="R72" s="138"/>
      <c r="S72" s="139">
        <f t="shared" si="1"/>
        <v>0</v>
      </c>
      <c r="T72" s="380"/>
      <c r="U72" s="418"/>
      <c r="V72" s="418"/>
      <c r="W72" s="418"/>
      <c r="X72" s="418"/>
      <c r="Y72" s="418"/>
      <c r="Z72" s="418"/>
      <c r="AA72" s="418"/>
      <c r="AB72" s="418"/>
      <c r="AC72" s="418"/>
      <c r="AD72" s="418"/>
      <c r="AE72" s="418"/>
      <c r="AF72" s="418"/>
      <c r="AG72" s="418"/>
      <c r="AH72" s="418"/>
      <c r="AI72" s="418"/>
      <c r="AJ72" s="418"/>
      <c r="AK72" s="418"/>
      <c r="AL72" s="418"/>
      <c r="AM72" s="418"/>
      <c r="AN72" s="418"/>
      <c r="AO72" s="418"/>
      <c r="AP72" s="418"/>
      <c r="AQ72" s="418"/>
      <c r="AR72" s="418"/>
      <c r="AS72" s="418"/>
      <c r="AT72" s="418"/>
      <c r="AU72" s="418"/>
      <c r="AV72" s="418"/>
      <c r="AW72" s="418"/>
      <c r="AX72" s="418"/>
      <c r="AY72" s="418"/>
      <c r="AZ72" s="418"/>
      <c r="BA72" s="418"/>
      <c r="BB72" s="418"/>
      <c r="BC72" s="418"/>
      <c r="BD72" s="418"/>
      <c r="BE72" s="418"/>
      <c r="BF72" s="418"/>
      <c r="BG72" s="418"/>
      <c r="BH72" s="418"/>
      <c r="BI72" s="418"/>
      <c r="BJ72" s="418"/>
      <c r="BK72" s="418"/>
      <c r="BL72" s="418"/>
      <c r="BM72" s="418"/>
      <c r="BN72" s="418"/>
      <c r="BO72" s="418"/>
      <c r="BP72" s="418"/>
      <c r="BQ72" s="418"/>
      <c r="BR72" s="418"/>
      <c r="BS72" s="418"/>
      <c r="BT72" s="418"/>
      <c r="BU72" s="418"/>
      <c r="BV72" s="418"/>
      <c r="BW72" s="418"/>
      <c r="BX72" s="418"/>
      <c r="BY72" s="418"/>
      <c r="BZ72" s="418"/>
      <c r="CA72" s="418"/>
      <c r="CB72" s="418"/>
      <c r="CC72" s="418"/>
      <c r="CD72" s="418"/>
      <c r="CE72" s="418"/>
      <c r="CF72" s="418"/>
      <c r="CG72" s="418"/>
      <c r="CH72" s="418"/>
      <c r="CI72" s="418"/>
      <c r="CJ72" s="418"/>
      <c r="CK72" s="418"/>
      <c r="CL72" s="418"/>
      <c r="CM72" s="418"/>
    </row>
    <row r="73" spans="1:91" s="141" customFormat="1">
      <c r="A73" s="138"/>
      <c r="B73" s="138"/>
      <c r="C73" s="138"/>
      <c r="D73" s="138"/>
      <c r="E73" s="138"/>
      <c r="F73" s="138"/>
      <c r="G73" s="138"/>
      <c r="H73" s="138"/>
      <c r="I73" s="138"/>
      <c r="J73" s="138"/>
      <c r="K73" s="138"/>
      <c r="L73" s="139">
        <f t="shared" si="0"/>
        <v>0</v>
      </c>
      <c r="M73" s="138"/>
      <c r="N73" s="138"/>
      <c r="O73" s="138"/>
      <c r="P73" s="138"/>
      <c r="Q73" s="138"/>
      <c r="R73" s="138"/>
      <c r="S73" s="139">
        <f t="shared" si="1"/>
        <v>0</v>
      </c>
      <c r="T73" s="380"/>
      <c r="U73" s="418"/>
      <c r="V73" s="418"/>
      <c r="W73" s="418"/>
      <c r="X73" s="418"/>
      <c r="Y73" s="418"/>
      <c r="Z73" s="418"/>
      <c r="AA73" s="418"/>
      <c r="AB73" s="418"/>
      <c r="AC73" s="418"/>
      <c r="AD73" s="418"/>
      <c r="AE73" s="418"/>
      <c r="AF73" s="418"/>
      <c r="AG73" s="418"/>
      <c r="AH73" s="418"/>
      <c r="AI73" s="418"/>
      <c r="AJ73" s="418"/>
      <c r="AK73" s="418"/>
      <c r="AL73" s="418"/>
      <c r="AM73" s="418"/>
      <c r="AN73" s="418"/>
      <c r="AO73" s="418"/>
      <c r="AP73" s="418"/>
      <c r="AQ73" s="418"/>
      <c r="AR73" s="418"/>
      <c r="AS73" s="418"/>
      <c r="AT73" s="418"/>
      <c r="AU73" s="418"/>
      <c r="AV73" s="418"/>
      <c r="AW73" s="418"/>
      <c r="AX73" s="418"/>
      <c r="AY73" s="418"/>
      <c r="AZ73" s="418"/>
      <c r="BA73" s="418"/>
      <c r="BB73" s="418"/>
      <c r="BC73" s="418"/>
      <c r="BD73" s="418"/>
      <c r="BE73" s="418"/>
      <c r="BF73" s="418"/>
      <c r="BG73" s="418"/>
      <c r="BH73" s="418"/>
      <c r="BI73" s="418"/>
      <c r="BJ73" s="418"/>
      <c r="BK73" s="418"/>
      <c r="BL73" s="418"/>
      <c r="BM73" s="418"/>
      <c r="BN73" s="418"/>
      <c r="BO73" s="418"/>
      <c r="BP73" s="418"/>
      <c r="BQ73" s="418"/>
      <c r="BR73" s="418"/>
      <c r="BS73" s="418"/>
      <c r="BT73" s="418"/>
      <c r="BU73" s="418"/>
      <c r="BV73" s="418"/>
      <c r="BW73" s="418"/>
      <c r="BX73" s="418"/>
      <c r="BY73" s="418"/>
      <c r="BZ73" s="418"/>
      <c r="CA73" s="418"/>
      <c r="CB73" s="418"/>
      <c r="CC73" s="418"/>
      <c r="CD73" s="418"/>
      <c r="CE73" s="418"/>
      <c r="CF73" s="418"/>
      <c r="CG73" s="418"/>
      <c r="CH73" s="418"/>
      <c r="CI73" s="418"/>
      <c r="CJ73" s="418"/>
      <c r="CK73" s="418"/>
      <c r="CL73" s="418"/>
      <c r="CM73" s="418"/>
    </row>
    <row r="74" spans="1:91" s="141" customFormat="1">
      <c r="A74" s="138"/>
      <c r="B74" s="138"/>
      <c r="C74" s="138"/>
      <c r="D74" s="138"/>
      <c r="E74" s="138"/>
      <c r="F74" s="138"/>
      <c r="G74" s="138"/>
      <c r="H74" s="138"/>
      <c r="I74" s="138"/>
      <c r="J74" s="138"/>
      <c r="K74" s="138"/>
      <c r="L74" s="139">
        <f t="shared" si="0"/>
        <v>0</v>
      </c>
      <c r="M74" s="138"/>
      <c r="N74" s="138"/>
      <c r="O74" s="138"/>
      <c r="P74" s="138"/>
      <c r="Q74" s="138"/>
      <c r="R74" s="138"/>
      <c r="S74" s="139">
        <f t="shared" si="1"/>
        <v>0</v>
      </c>
      <c r="T74" s="380"/>
      <c r="U74" s="418"/>
      <c r="V74" s="418"/>
      <c r="W74" s="418"/>
      <c r="X74" s="418"/>
      <c r="Y74" s="418"/>
      <c r="Z74" s="418"/>
      <c r="AA74" s="418"/>
      <c r="AB74" s="418"/>
      <c r="AC74" s="418"/>
      <c r="AD74" s="418"/>
      <c r="AE74" s="418"/>
      <c r="AF74" s="418"/>
      <c r="AG74" s="418"/>
      <c r="AH74" s="418"/>
      <c r="AI74" s="418"/>
      <c r="AJ74" s="418"/>
      <c r="AK74" s="418"/>
      <c r="AL74" s="418"/>
      <c r="AM74" s="418"/>
      <c r="AN74" s="418"/>
      <c r="AO74" s="418"/>
      <c r="AP74" s="418"/>
      <c r="AQ74" s="418"/>
      <c r="AR74" s="418"/>
      <c r="AS74" s="418"/>
      <c r="AT74" s="418"/>
      <c r="AU74" s="418"/>
      <c r="AV74" s="418"/>
      <c r="AW74" s="418"/>
      <c r="AX74" s="418"/>
      <c r="AY74" s="418"/>
      <c r="AZ74" s="418"/>
      <c r="BA74" s="418"/>
      <c r="BB74" s="418"/>
      <c r="BC74" s="418"/>
      <c r="BD74" s="418"/>
      <c r="BE74" s="418"/>
      <c r="BF74" s="418"/>
      <c r="BG74" s="418"/>
      <c r="BH74" s="418"/>
      <c r="BI74" s="418"/>
      <c r="BJ74" s="418"/>
      <c r="BK74" s="418"/>
      <c r="BL74" s="418"/>
      <c r="BM74" s="418"/>
      <c r="BN74" s="418"/>
      <c r="BO74" s="418"/>
      <c r="BP74" s="418"/>
      <c r="BQ74" s="418"/>
      <c r="BR74" s="418"/>
      <c r="BS74" s="418"/>
      <c r="BT74" s="418"/>
      <c r="BU74" s="418"/>
      <c r="BV74" s="418"/>
      <c r="BW74" s="418"/>
      <c r="BX74" s="418"/>
      <c r="BY74" s="418"/>
      <c r="BZ74" s="418"/>
      <c r="CA74" s="418"/>
      <c r="CB74" s="418"/>
      <c r="CC74" s="418"/>
      <c r="CD74" s="418"/>
      <c r="CE74" s="418"/>
      <c r="CF74" s="418"/>
      <c r="CG74" s="418"/>
      <c r="CH74" s="418"/>
      <c r="CI74" s="418"/>
      <c r="CJ74" s="418"/>
      <c r="CK74" s="418"/>
      <c r="CL74" s="418"/>
      <c r="CM74" s="418"/>
    </row>
    <row r="75" spans="1:91" s="141" customFormat="1">
      <c r="A75" s="138"/>
      <c r="B75" s="138"/>
      <c r="C75" s="138"/>
      <c r="D75" s="138"/>
      <c r="E75" s="138"/>
      <c r="F75" s="138"/>
      <c r="G75" s="138"/>
      <c r="H75" s="138"/>
      <c r="I75" s="138"/>
      <c r="J75" s="138"/>
      <c r="K75" s="138"/>
      <c r="L75" s="139">
        <f t="shared" si="0"/>
        <v>0</v>
      </c>
      <c r="M75" s="138"/>
      <c r="N75" s="138"/>
      <c r="O75" s="138"/>
      <c r="P75" s="138"/>
      <c r="Q75" s="138"/>
      <c r="R75" s="138"/>
      <c r="S75" s="139">
        <f t="shared" si="1"/>
        <v>0</v>
      </c>
      <c r="T75" s="380"/>
      <c r="U75" s="418"/>
      <c r="V75" s="418"/>
      <c r="W75" s="418"/>
      <c r="X75" s="418"/>
      <c r="Y75" s="418"/>
      <c r="Z75" s="418"/>
      <c r="AA75" s="418"/>
      <c r="AB75" s="418"/>
      <c r="AC75" s="418"/>
      <c r="AD75" s="418"/>
      <c r="AE75" s="418"/>
      <c r="AF75" s="418"/>
      <c r="AG75" s="418"/>
      <c r="AH75" s="418"/>
      <c r="AI75" s="418"/>
      <c r="AJ75" s="418"/>
      <c r="AK75" s="418"/>
      <c r="AL75" s="418"/>
      <c r="AM75" s="418"/>
      <c r="AN75" s="418"/>
      <c r="AO75" s="418"/>
      <c r="AP75" s="418"/>
      <c r="AQ75" s="418"/>
      <c r="AR75" s="418"/>
      <c r="AS75" s="418"/>
      <c r="AT75" s="418"/>
      <c r="AU75" s="418"/>
      <c r="AV75" s="418"/>
      <c r="AW75" s="418"/>
      <c r="AX75" s="418"/>
      <c r="AY75" s="418"/>
      <c r="AZ75" s="418"/>
      <c r="BA75" s="418"/>
      <c r="BB75" s="418"/>
      <c r="BC75" s="418"/>
      <c r="BD75" s="418"/>
      <c r="BE75" s="418"/>
      <c r="BF75" s="418"/>
      <c r="BG75" s="418"/>
      <c r="BH75" s="418"/>
      <c r="BI75" s="418"/>
      <c r="BJ75" s="418"/>
      <c r="BK75" s="418"/>
      <c r="BL75" s="418"/>
      <c r="BM75" s="418"/>
      <c r="BN75" s="418"/>
      <c r="BO75" s="418"/>
      <c r="BP75" s="418"/>
      <c r="BQ75" s="418"/>
      <c r="BR75" s="418"/>
      <c r="BS75" s="418"/>
      <c r="BT75" s="418"/>
      <c r="BU75" s="418"/>
      <c r="BV75" s="418"/>
      <c r="BW75" s="418"/>
      <c r="BX75" s="418"/>
      <c r="BY75" s="418"/>
      <c r="BZ75" s="418"/>
      <c r="CA75" s="418"/>
      <c r="CB75" s="418"/>
      <c r="CC75" s="418"/>
      <c r="CD75" s="418"/>
      <c r="CE75" s="418"/>
      <c r="CF75" s="418"/>
      <c r="CG75" s="418"/>
      <c r="CH75" s="418"/>
      <c r="CI75" s="418"/>
      <c r="CJ75" s="418"/>
      <c r="CK75" s="418"/>
      <c r="CL75" s="418"/>
      <c r="CM75" s="418"/>
    </row>
    <row r="76" spans="1:91" s="141" customFormat="1">
      <c r="A76" s="138"/>
      <c r="B76" s="138"/>
      <c r="C76" s="138"/>
      <c r="D76" s="138"/>
      <c r="E76" s="138"/>
      <c r="F76" s="138"/>
      <c r="G76" s="138"/>
      <c r="H76" s="138"/>
      <c r="I76" s="138"/>
      <c r="J76" s="138"/>
      <c r="K76" s="138"/>
      <c r="L76" s="139">
        <f t="shared" si="0"/>
        <v>0</v>
      </c>
      <c r="M76" s="138"/>
      <c r="N76" s="138"/>
      <c r="O76" s="138"/>
      <c r="P76" s="138"/>
      <c r="Q76" s="138"/>
      <c r="R76" s="138"/>
      <c r="S76" s="139">
        <f t="shared" si="1"/>
        <v>0</v>
      </c>
      <c r="T76" s="380"/>
      <c r="U76" s="418"/>
      <c r="V76" s="418"/>
      <c r="W76" s="418"/>
      <c r="X76" s="418"/>
      <c r="Y76" s="418"/>
      <c r="Z76" s="418"/>
      <c r="AA76" s="418"/>
      <c r="AB76" s="418"/>
      <c r="AC76" s="418"/>
      <c r="AD76" s="418"/>
      <c r="AE76" s="418"/>
      <c r="AF76" s="418"/>
      <c r="AG76" s="418"/>
      <c r="AH76" s="418"/>
      <c r="AI76" s="418"/>
      <c r="AJ76" s="418"/>
      <c r="AK76" s="418"/>
      <c r="AL76" s="418"/>
      <c r="AM76" s="418"/>
      <c r="AN76" s="418"/>
      <c r="AO76" s="418"/>
      <c r="AP76" s="418"/>
      <c r="AQ76" s="418"/>
      <c r="AR76" s="418"/>
      <c r="AS76" s="418"/>
      <c r="AT76" s="418"/>
      <c r="AU76" s="418"/>
      <c r="AV76" s="418"/>
      <c r="AW76" s="418"/>
      <c r="AX76" s="418"/>
      <c r="AY76" s="418"/>
      <c r="AZ76" s="418"/>
      <c r="BA76" s="418"/>
      <c r="BB76" s="418"/>
      <c r="BC76" s="418"/>
      <c r="BD76" s="418"/>
      <c r="BE76" s="418"/>
      <c r="BF76" s="418"/>
      <c r="BG76" s="418"/>
      <c r="BH76" s="418"/>
      <c r="BI76" s="418"/>
      <c r="BJ76" s="418"/>
      <c r="BK76" s="418"/>
      <c r="BL76" s="418"/>
      <c r="BM76" s="418"/>
      <c r="BN76" s="418"/>
      <c r="BO76" s="418"/>
      <c r="BP76" s="418"/>
      <c r="BQ76" s="418"/>
      <c r="BR76" s="418"/>
      <c r="BS76" s="418"/>
      <c r="BT76" s="418"/>
      <c r="BU76" s="418"/>
      <c r="BV76" s="418"/>
      <c r="BW76" s="418"/>
      <c r="BX76" s="418"/>
      <c r="BY76" s="418"/>
      <c r="BZ76" s="418"/>
      <c r="CA76" s="418"/>
      <c r="CB76" s="418"/>
      <c r="CC76" s="418"/>
      <c r="CD76" s="418"/>
      <c r="CE76" s="418"/>
      <c r="CF76" s="418"/>
      <c r="CG76" s="418"/>
      <c r="CH76" s="418"/>
      <c r="CI76" s="418"/>
      <c r="CJ76" s="418"/>
      <c r="CK76" s="418"/>
      <c r="CL76" s="418"/>
      <c r="CM76" s="418"/>
    </row>
    <row r="77" spans="1:91" s="141" customFormat="1">
      <c r="A77" s="138"/>
      <c r="B77" s="138"/>
      <c r="C77" s="138"/>
      <c r="D77" s="138"/>
      <c r="E77" s="138"/>
      <c r="F77" s="138"/>
      <c r="G77" s="138"/>
      <c r="H77" s="138"/>
      <c r="I77" s="138"/>
      <c r="J77" s="138"/>
      <c r="K77" s="138"/>
      <c r="L77" s="139">
        <f t="shared" ref="L77:L92" si="2">+E77*H77*K77</f>
        <v>0</v>
      </c>
      <c r="M77" s="138"/>
      <c r="N77" s="138"/>
      <c r="O77" s="138"/>
      <c r="P77" s="138"/>
      <c r="Q77" s="138"/>
      <c r="R77" s="138"/>
      <c r="S77" s="139">
        <f t="shared" ref="S77:S92" si="3">+P77*Q77*R77</f>
        <v>0</v>
      </c>
      <c r="T77" s="380"/>
      <c r="U77" s="418"/>
      <c r="V77" s="418"/>
      <c r="W77" s="418"/>
      <c r="X77" s="418"/>
      <c r="Y77" s="418"/>
      <c r="Z77" s="418"/>
      <c r="AA77" s="418"/>
      <c r="AB77" s="418"/>
      <c r="AC77" s="418"/>
      <c r="AD77" s="418"/>
      <c r="AE77" s="418"/>
      <c r="AF77" s="418"/>
      <c r="AG77" s="418"/>
      <c r="AH77" s="418"/>
      <c r="AI77" s="418"/>
      <c r="AJ77" s="418"/>
      <c r="AK77" s="418"/>
      <c r="AL77" s="418"/>
      <c r="AM77" s="418"/>
      <c r="AN77" s="418"/>
      <c r="AO77" s="418"/>
      <c r="AP77" s="418"/>
      <c r="AQ77" s="418"/>
      <c r="AR77" s="418"/>
      <c r="AS77" s="418"/>
      <c r="AT77" s="418"/>
      <c r="AU77" s="418"/>
      <c r="AV77" s="418"/>
      <c r="AW77" s="418"/>
      <c r="AX77" s="418"/>
      <c r="AY77" s="418"/>
      <c r="AZ77" s="418"/>
      <c r="BA77" s="418"/>
      <c r="BB77" s="418"/>
      <c r="BC77" s="418"/>
      <c r="BD77" s="418"/>
      <c r="BE77" s="418"/>
      <c r="BF77" s="418"/>
      <c r="BG77" s="418"/>
      <c r="BH77" s="418"/>
      <c r="BI77" s="418"/>
      <c r="BJ77" s="418"/>
      <c r="BK77" s="418"/>
      <c r="BL77" s="418"/>
      <c r="BM77" s="418"/>
      <c r="BN77" s="418"/>
      <c r="BO77" s="418"/>
      <c r="BP77" s="418"/>
      <c r="BQ77" s="418"/>
      <c r="BR77" s="418"/>
      <c r="BS77" s="418"/>
      <c r="BT77" s="418"/>
      <c r="BU77" s="418"/>
      <c r="BV77" s="418"/>
      <c r="BW77" s="418"/>
      <c r="BX77" s="418"/>
      <c r="BY77" s="418"/>
      <c r="BZ77" s="418"/>
      <c r="CA77" s="418"/>
      <c r="CB77" s="418"/>
      <c r="CC77" s="418"/>
      <c r="CD77" s="418"/>
      <c r="CE77" s="418"/>
      <c r="CF77" s="418"/>
      <c r="CG77" s="418"/>
      <c r="CH77" s="418"/>
      <c r="CI77" s="418"/>
      <c r="CJ77" s="418"/>
      <c r="CK77" s="418"/>
      <c r="CL77" s="418"/>
      <c r="CM77" s="418"/>
    </row>
    <row r="78" spans="1:91" s="141" customFormat="1">
      <c r="A78" s="138"/>
      <c r="B78" s="138"/>
      <c r="C78" s="138"/>
      <c r="D78" s="138"/>
      <c r="E78" s="138"/>
      <c r="F78" s="138"/>
      <c r="G78" s="138"/>
      <c r="H78" s="138"/>
      <c r="I78" s="138"/>
      <c r="J78" s="138"/>
      <c r="K78" s="138"/>
      <c r="L78" s="139">
        <f t="shared" si="2"/>
        <v>0</v>
      </c>
      <c r="M78" s="138"/>
      <c r="N78" s="138"/>
      <c r="O78" s="138"/>
      <c r="P78" s="138"/>
      <c r="Q78" s="138"/>
      <c r="R78" s="138"/>
      <c r="S78" s="139">
        <f t="shared" si="3"/>
        <v>0</v>
      </c>
      <c r="T78" s="380"/>
      <c r="U78" s="418"/>
      <c r="V78" s="418"/>
      <c r="W78" s="418"/>
      <c r="X78" s="418"/>
      <c r="Y78" s="418"/>
      <c r="Z78" s="418"/>
      <c r="AA78" s="418"/>
      <c r="AB78" s="418"/>
      <c r="AC78" s="418"/>
      <c r="AD78" s="418"/>
      <c r="AE78" s="418"/>
      <c r="AF78" s="418"/>
      <c r="AG78" s="418"/>
      <c r="AH78" s="418"/>
      <c r="AI78" s="418"/>
      <c r="AJ78" s="418"/>
      <c r="AK78" s="418"/>
      <c r="AL78" s="418"/>
      <c r="AM78" s="418"/>
      <c r="AN78" s="418"/>
      <c r="AO78" s="418"/>
      <c r="AP78" s="418"/>
      <c r="AQ78" s="418"/>
      <c r="AR78" s="418"/>
      <c r="AS78" s="418"/>
      <c r="AT78" s="418"/>
      <c r="AU78" s="418"/>
      <c r="AV78" s="418"/>
      <c r="AW78" s="418"/>
      <c r="AX78" s="418"/>
      <c r="AY78" s="418"/>
      <c r="AZ78" s="418"/>
      <c r="BA78" s="418"/>
      <c r="BB78" s="418"/>
      <c r="BC78" s="418"/>
      <c r="BD78" s="418"/>
      <c r="BE78" s="418"/>
      <c r="BF78" s="418"/>
      <c r="BG78" s="418"/>
      <c r="BH78" s="418"/>
      <c r="BI78" s="418"/>
      <c r="BJ78" s="418"/>
      <c r="BK78" s="418"/>
      <c r="BL78" s="418"/>
      <c r="BM78" s="418"/>
      <c r="BN78" s="418"/>
      <c r="BO78" s="418"/>
      <c r="BP78" s="418"/>
      <c r="BQ78" s="418"/>
      <c r="BR78" s="418"/>
      <c r="BS78" s="418"/>
      <c r="BT78" s="418"/>
      <c r="BU78" s="418"/>
      <c r="BV78" s="418"/>
      <c r="BW78" s="418"/>
      <c r="BX78" s="418"/>
      <c r="BY78" s="418"/>
      <c r="BZ78" s="418"/>
      <c r="CA78" s="418"/>
      <c r="CB78" s="418"/>
      <c r="CC78" s="418"/>
      <c r="CD78" s="418"/>
      <c r="CE78" s="418"/>
      <c r="CF78" s="418"/>
      <c r="CG78" s="418"/>
      <c r="CH78" s="418"/>
      <c r="CI78" s="418"/>
      <c r="CJ78" s="418"/>
      <c r="CK78" s="418"/>
      <c r="CL78" s="418"/>
      <c r="CM78" s="418"/>
    </row>
    <row r="79" spans="1:91" s="141" customFormat="1">
      <c r="A79" s="138"/>
      <c r="B79" s="138"/>
      <c r="C79" s="138"/>
      <c r="D79" s="138"/>
      <c r="E79" s="138"/>
      <c r="F79" s="138"/>
      <c r="G79" s="138"/>
      <c r="H79" s="138"/>
      <c r="I79" s="138"/>
      <c r="J79" s="138"/>
      <c r="K79" s="138"/>
      <c r="L79" s="139">
        <f t="shared" si="2"/>
        <v>0</v>
      </c>
      <c r="M79" s="138"/>
      <c r="N79" s="138"/>
      <c r="O79" s="138"/>
      <c r="P79" s="138"/>
      <c r="Q79" s="138"/>
      <c r="R79" s="138"/>
      <c r="S79" s="139">
        <f t="shared" si="3"/>
        <v>0</v>
      </c>
      <c r="T79" s="380"/>
      <c r="U79" s="418"/>
      <c r="V79" s="418"/>
      <c r="W79" s="418"/>
      <c r="X79" s="418"/>
      <c r="Y79" s="418"/>
      <c r="Z79" s="418"/>
      <c r="AA79" s="418"/>
      <c r="AB79" s="418"/>
      <c r="AC79" s="418"/>
      <c r="AD79" s="418"/>
      <c r="AE79" s="418"/>
      <c r="AF79" s="418"/>
      <c r="AG79" s="418"/>
      <c r="AH79" s="418"/>
      <c r="AI79" s="418"/>
      <c r="AJ79" s="418"/>
      <c r="AK79" s="418"/>
      <c r="AL79" s="418"/>
      <c r="AM79" s="418"/>
      <c r="AN79" s="418"/>
      <c r="AO79" s="418"/>
      <c r="AP79" s="418"/>
      <c r="AQ79" s="418"/>
      <c r="AR79" s="418"/>
      <c r="AS79" s="418"/>
      <c r="AT79" s="418"/>
      <c r="AU79" s="418"/>
      <c r="AV79" s="418"/>
      <c r="AW79" s="418"/>
      <c r="AX79" s="418"/>
      <c r="AY79" s="418"/>
      <c r="AZ79" s="418"/>
      <c r="BA79" s="418"/>
      <c r="BB79" s="418"/>
      <c r="BC79" s="418"/>
      <c r="BD79" s="418"/>
      <c r="BE79" s="418"/>
      <c r="BF79" s="418"/>
      <c r="BG79" s="418"/>
      <c r="BH79" s="418"/>
      <c r="BI79" s="418"/>
      <c r="BJ79" s="418"/>
      <c r="BK79" s="418"/>
      <c r="BL79" s="418"/>
      <c r="BM79" s="418"/>
      <c r="BN79" s="418"/>
      <c r="BO79" s="418"/>
      <c r="BP79" s="418"/>
      <c r="BQ79" s="418"/>
      <c r="BR79" s="418"/>
      <c r="BS79" s="418"/>
      <c r="BT79" s="418"/>
      <c r="BU79" s="418"/>
      <c r="BV79" s="418"/>
      <c r="BW79" s="418"/>
      <c r="BX79" s="418"/>
      <c r="BY79" s="418"/>
      <c r="BZ79" s="418"/>
      <c r="CA79" s="418"/>
      <c r="CB79" s="418"/>
      <c r="CC79" s="418"/>
      <c r="CD79" s="418"/>
      <c r="CE79" s="418"/>
      <c r="CF79" s="418"/>
      <c r="CG79" s="418"/>
      <c r="CH79" s="418"/>
      <c r="CI79" s="418"/>
      <c r="CJ79" s="418"/>
      <c r="CK79" s="418"/>
      <c r="CL79" s="418"/>
      <c r="CM79" s="418"/>
    </row>
    <row r="80" spans="1:91" s="141" customFormat="1">
      <c r="A80" s="138"/>
      <c r="B80" s="138"/>
      <c r="C80" s="138"/>
      <c r="D80" s="138"/>
      <c r="E80" s="138"/>
      <c r="F80" s="138"/>
      <c r="G80" s="138"/>
      <c r="H80" s="138"/>
      <c r="I80" s="138"/>
      <c r="J80" s="138"/>
      <c r="K80" s="138"/>
      <c r="L80" s="139">
        <f t="shared" si="2"/>
        <v>0</v>
      </c>
      <c r="M80" s="138"/>
      <c r="N80" s="138"/>
      <c r="O80" s="138"/>
      <c r="P80" s="138"/>
      <c r="Q80" s="138"/>
      <c r="R80" s="138"/>
      <c r="S80" s="139">
        <f t="shared" si="3"/>
        <v>0</v>
      </c>
      <c r="T80" s="380"/>
      <c r="U80" s="418"/>
      <c r="V80" s="418"/>
      <c r="W80" s="418"/>
      <c r="X80" s="418"/>
      <c r="Y80" s="418"/>
      <c r="Z80" s="418"/>
      <c r="AA80" s="418"/>
      <c r="AB80" s="418"/>
      <c r="AC80" s="418"/>
      <c r="AD80" s="418"/>
      <c r="AE80" s="418"/>
      <c r="AF80" s="418"/>
      <c r="AG80" s="418"/>
      <c r="AH80" s="418"/>
      <c r="AI80" s="418"/>
      <c r="AJ80" s="418"/>
      <c r="AK80" s="418"/>
      <c r="AL80" s="418"/>
      <c r="AM80" s="418"/>
      <c r="AN80" s="418"/>
      <c r="AO80" s="418"/>
      <c r="AP80" s="418"/>
      <c r="AQ80" s="418"/>
      <c r="AR80" s="418"/>
      <c r="AS80" s="418"/>
      <c r="AT80" s="418"/>
      <c r="AU80" s="418"/>
      <c r="AV80" s="418"/>
      <c r="AW80" s="418"/>
      <c r="AX80" s="418"/>
      <c r="AY80" s="418"/>
      <c r="AZ80" s="418"/>
      <c r="BA80" s="418"/>
      <c r="BB80" s="418"/>
      <c r="BC80" s="418"/>
      <c r="BD80" s="418"/>
      <c r="BE80" s="418"/>
      <c r="BF80" s="418"/>
      <c r="BG80" s="418"/>
      <c r="BH80" s="418"/>
      <c r="BI80" s="418"/>
      <c r="BJ80" s="418"/>
      <c r="BK80" s="418"/>
      <c r="BL80" s="418"/>
      <c r="BM80" s="418"/>
      <c r="BN80" s="418"/>
      <c r="BO80" s="418"/>
      <c r="BP80" s="418"/>
      <c r="BQ80" s="418"/>
      <c r="BR80" s="418"/>
      <c r="BS80" s="418"/>
      <c r="BT80" s="418"/>
      <c r="BU80" s="418"/>
      <c r="BV80" s="418"/>
      <c r="BW80" s="418"/>
      <c r="BX80" s="418"/>
      <c r="BY80" s="418"/>
      <c r="BZ80" s="418"/>
      <c r="CA80" s="418"/>
      <c r="CB80" s="418"/>
      <c r="CC80" s="418"/>
      <c r="CD80" s="418"/>
      <c r="CE80" s="418"/>
      <c r="CF80" s="418"/>
      <c r="CG80" s="418"/>
      <c r="CH80" s="418"/>
      <c r="CI80" s="418"/>
      <c r="CJ80" s="418"/>
      <c r="CK80" s="418"/>
      <c r="CL80" s="418"/>
      <c r="CM80" s="418"/>
    </row>
    <row r="81" spans="1:91" s="141" customFormat="1">
      <c r="A81" s="138"/>
      <c r="B81" s="138"/>
      <c r="C81" s="138"/>
      <c r="D81" s="138"/>
      <c r="E81" s="138"/>
      <c r="F81" s="138"/>
      <c r="G81" s="138"/>
      <c r="H81" s="138"/>
      <c r="I81" s="138"/>
      <c r="J81" s="138"/>
      <c r="K81" s="138"/>
      <c r="L81" s="139">
        <f t="shared" si="2"/>
        <v>0</v>
      </c>
      <c r="M81" s="138"/>
      <c r="N81" s="138"/>
      <c r="O81" s="138"/>
      <c r="P81" s="138"/>
      <c r="Q81" s="138"/>
      <c r="R81" s="138"/>
      <c r="S81" s="139">
        <f t="shared" si="3"/>
        <v>0</v>
      </c>
      <c r="T81" s="380"/>
      <c r="U81" s="418"/>
      <c r="V81" s="418"/>
      <c r="W81" s="418"/>
      <c r="X81" s="418"/>
      <c r="Y81" s="418"/>
      <c r="Z81" s="418"/>
      <c r="AA81" s="418"/>
      <c r="AB81" s="418"/>
      <c r="AC81" s="418"/>
      <c r="AD81" s="418"/>
      <c r="AE81" s="418"/>
      <c r="AF81" s="418"/>
      <c r="AG81" s="418"/>
      <c r="AH81" s="418"/>
      <c r="AI81" s="418"/>
      <c r="AJ81" s="418"/>
      <c r="AK81" s="418"/>
      <c r="AL81" s="418"/>
      <c r="AM81" s="418"/>
      <c r="AN81" s="418"/>
      <c r="AO81" s="418"/>
      <c r="AP81" s="418"/>
      <c r="AQ81" s="418"/>
      <c r="AR81" s="418"/>
      <c r="AS81" s="418"/>
      <c r="AT81" s="418"/>
      <c r="AU81" s="418"/>
      <c r="AV81" s="418"/>
      <c r="AW81" s="418"/>
      <c r="AX81" s="418"/>
      <c r="AY81" s="418"/>
      <c r="AZ81" s="418"/>
      <c r="BA81" s="418"/>
      <c r="BB81" s="418"/>
      <c r="BC81" s="418"/>
      <c r="BD81" s="418"/>
      <c r="BE81" s="418"/>
      <c r="BF81" s="418"/>
      <c r="BG81" s="418"/>
      <c r="BH81" s="418"/>
      <c r="BI81" s="418"/>
      <c r="BJ81" s="418"/>
      <c r="BK81" s="418"/>
      <c r="BL81" s="418"/>
      <c r="BM81" s="418"/>
      <c r="BN81" s="418"/>
      <c r="BO81" s="418"/>
      <c r="BP81" s="418"/>
      <c r="BQ81" s="418"/>
      <c r="BR81" s="418"/>
      <c r="BS81" s="418"/>
      <c r="BT81" s="418"/>
      <c r="BU81" s="418"/>
      <c r="BV81" s="418"/>
      <c r="BW81" s="418"/>
      <c r="BX81" s="418"/>
      <c r="BY81" s="418"/>
      <c r="BZ81" s="418"/>
      <c r="CA81" s="418"/>
      <c r="CB81" s="418"/>
      <c r="CC81" s="418"/>
      <c r="CD81" s="418"/>
      <c r="CE81" s="418"/>
      <c r="CF81" s="418"/>
      <c r="CG81" s="418"/>
      <c r="CH81" s="418"/>
      <c r="CI81" s="418"/>
      <c r="CJ81" s="418"/>
      <c r="CK81" s="418"/>
      <c r="CL81" s="418"/>
      <c r="CM81" s="418"/>
    </row>
    <row r="82" spans="1:91" s="141" customFormat="1">
      <c r="A82" s="138"/>
      <c r="B82" s="138"/>
      <c r="C82" s="138"/>
      <c r="D82" s="138"/>
      <c r="E82" s="138"/>
      <c r="F82" s="138"/>
      <c r="G82" s="138"/>
      <c r="H82" s="138"/>
      <c r="I82" s="138"/>
      <c r="J82" s="138"/>
      <c r="K82" s="138"/>
      <c r="L82" s="139">
        <f t="shared" si="2"/>
        <v>0</v>
      </c>
      <c r="M82" s="138"/>
      <c r="N82" s="138"/>
      <c r="O82" s="138"/>
      <c r="P82" s="138"/>
      <c r="Q82" s="138"/>
      <c r="R82" s="138"/>
      <c r="S82" s="139">
        <f t="shared" si="3"/>
        <v>0</v>
      </c>
      <c r="T82" s="380"/>
      <c r="U82" s="418"/>
      <c r="V82" s="418"/>
      <c r="W82" s="418"/>
      <c r="X82" s="418"/>
      <c r="Y82" s="418"/>
      <c r="Z82" s="418"/>
      <c r="AA82" s="418"/>
      <c r="AB82" s="418"/>
      <c r="AC82" s="418"/>
      <c r="AD82" s="418"/>
      <c r="AE82" s="418"/>
      <c r="AF82" s="418"/>
      <c r="AG82" s="418"/>
      <c r="AH82" s="418"/>
      <c r="AI82" s="418"/>
      <c r="AJ82" s="418"/>
      <c r="AK82" s="418"/>
      <c r="AL82" s="418"/>
      <c r="AM82" s="418"/>
      <c r="AN82" s="418"/>
      <c r="AO82" s="418"/>
      <c r="AP82" s="418"/>
      <c r="AQ82" s="418"/>
      <c r="AR82" s="418"/>
      <c r="AS82" s="418"/>
      <c r="AT82" s="418"/>
      <c r="AU82" s="418"/>
      <c r="AV82" s="418"/>
      <c r="AW82" s="418"/>
      <c r="AX82" s="418"/>
      <c r="AY82" s="418"/>
      <c r="AZ82" s="418"/>
      <c r="BA82" s="418"/>
      <c r="BB82" s="418"/>
      <c r="BC82" s="418"/>
      <c r="BD82" s="418"/>
      <c r="BE82" s="418"/>
      <c r="BF82" s="418"/>
      <c r="BG82" s="418"/>
      <c r="BH82" s="418"/>
      <c r="BI82" s="418"/>
      <c r="BJ82" s="418"/>
      <c r="BK82" s="418"/>
      <c r="BL82" s="418"/>
      <c r="BM82" s="418"/>
      <c r="BN82" s="418"/>
      <c r="BO82" s="418"/>
      <c r="BP82" s="418"/>
      <c r="BQ82" s="418"/>
      <c r="BR82" s="418"/>
      <c r="BS82" s="418"/>
      <c r="BT82" s="418"/>
      <c r="BU82" s="418"/>
      <c r="BV82" s="418"/>
      <c r="BW82" s="418"/>
      <c r="BX82" s="418"/>
      <c r="BY82" s="418"/>
      <c r="BZ82" s="418"/>
      <c r="CA82" s="418"/>
      <c r="CB82" s="418"/>
      <c r="CC82" s="418"/>
      <c r="CD82" s="418"/>
      <c r="CE82" s="418"/>
      <c r="CF82" s="418"/>
      <c r="CG82" s="418"/>
      <c r="CH82" s="418"/>
      <c r="CI82" s="418"/>
      <c r="CJ82" s="418"/>
      <c r="CK82" s="418"/>
      <c r="CL82" s="418"/>
      <c r="CM82" s="418"/>
    </row>
    <row r="83" spans="1:91" s="141" customFormat="1">
      <c r="A83" s="138"/>
      <c r="B83" s="138"/>
      <c r="C83" s="138"/>
      <c r="D83" s="138"/>
      <c r="E83" s="138"/>
      <c r="F83" s="138"/>
      <c r="G83" s="138"/>
      <c r="H83" s="138"/>
      <c r="I83" s="138"/>
      <c r="J83" s="138"/>
      <c r="K83" s="138"/>
      <c r="L83" s="139">
        <f t="shared" si="2"/>
        <v>0</v>
      </c>
      <c r="M83" s="138"/>
      <c r="N83" s="138"/>
      <c r="O83" s="138"/>
      <c r="P83" s="138"/>
      <c r="Q83" s="138"/>
      <c r="R83" s="138"/>
      <c r="S83" s="139">
        <f t="shared" si="3"/>
        <v>0</v>
      </c>
      <c r="T83" s="380"/>
      <c r="U83" s="418"/>
      <c r="V83" s="418"/>
      <c r="W83" s="418"/>
      <c r="X83" s="418"/>
      <c r="Y83" s="418"/>
      <c r="Z83" s="418"/>
      <c r="AA83" s="418"/>
      <c r="AB83" s="418"/>
      <c r="AC83" s="418"/>
      <c r="AD83" s="418"/>
      <c r="AE83" s="418"/>
      <c r="AF83" s="418"/>
      <c r="AG83" s="418"/>
      <c r="AH83" s="418"/>
      <c r="AI83" s="418"/>
      <c r="AJ83" s="418"/>
      <c r="AK83" s="418"/>
      <c r="AL83" s="418"/>
      <c r="AM83" s="418"/>
      <c r="AN83" s="418"/>
      <c r="AO83" s="418"/>
      <c r="AP83" s="418"/>
      <c r="AQ83" s="418"/>
      <c r="AR83" s="418"/>
      <c r="AS83" s="418"/>
      <c r="AT83" s="418"/>
      <c r="AU83" s="418"/>
      <c r="AV83" s="418"/>
      <c r="AW83" s="418"/>
      <c r="AX83" s="418"/>
      <c r="AY83" s="418"/>
      <c r="AZ83" s="418"/>
      <c r="BA83" s="418"/>
      <c r="BB83" s="418"/>
      <c r="BC83" s="418"/>
      <c r="BD83" s="418"/>
      <c r="BE83" s="418"/>
      <c r="BF83" s="418"/>
      <c r="BG83" s="418"/>
      <c r="BH83" s="418"/>
      <c r="BI83" s="418"/>
      <c r="BJ83" s="418"/>
      <c r="BK83" s="418"/>
      <c r="BL83" s="418"/>
      <c r="BM83" s="418"/>
      <c r="BN83" s="418"/>
      <c r="BO83" s="418"/>
      <c r="BP83" s="418"/>
      <c r="BQ83" s="418"/>
      <c r="BR83" s="418"/>
      <c r="BS83" s="418"/>
      <c r="BT83" s="418"/>
      <c r="BU83" s="418"/>
      <c r="BV83" s="418"/>
      <c r="BW83" s="418"/>
      <c r="BX83" s="418"/>
      <c r="BY83" s="418"/>
      <c r="BZ83" s="418"/>
      <c r="CA83" s="418"/>
      <c r="CB83" s="418"/>
      <c r="CC83" s="418"/>
      <c r="CD83" s="418"/>
      <c r="CE83" s="418"/>
      <c r="CF83" s="418"/>
      <c r="CG83" s="418"/>
      <c r="CH83" s="418"/>
      <c r="CI83" s="418"/>
      <c r="CJ83" s="418"/>
      <c r="CK83" s="418"/>
      <c r="CL83" s="418"/>
      <c r="CM83" s="418"/>
    </row>
    <row r="84" spans="1:91" s="141" customFormat="1">
      <c r="A84" s="138"/>
      <c r="B84" s="138"/>
      <c r="C84" s="138"/>
      <c r="D84" s="138"/>
      <c r="E84" s="138"/>
      <c r="F84" s="138"/>
      <c r="G84" s="138"/>
      <c r="H84" s="138"/>
      <c r="I84" s="138"/>
      <c r="J84" s="138"/>
      <c r="K84" s="138"/>
      <c r="L84" s="139">
        <f t="shared" si="2"/>
        <v>0</v>
      </c>
      <c r="M84" s="138"/>
      <c r="N84" s="138"/>
      <c r="O84" s="138"/>
      <c r="P84" s="138"/>
      <c r="Q84" s="138"/>
      <c r="R84" s="138"/>
      <c r="S84" s="139">
        <f t="shared" si="3"/>
        <v>0</v>
      </c>
      <c r="T84" s="380"/>
      <c r="U84" s="418"/>
      <c r="V84" s="418"/>
      <c r="W84" s="418"/>
      <c r="X84" s="418"/>
      <c r="Y84" s="418"/>
      <c r="Z84" s="418"/>
      <c r="AA84" s="418"/>
      <c r="AB84" s="418"/>
      <c r="AC84" s="418"/>
      <c r="AD84" s="418"/>
      <c r="AE84" s="418"/>
      <c r="AF84" s="418"/>
      <c r="AG84" s="418"/>
      <c r="AH84" s="418"/>
      <c r="AI84" s="418"/>
      <c r="AJ84" s="418"/>
      <c r="AK84" s="418"/>
      <c r="AL84" s="418"/>
      <c r="AM84" s="418"/>
      <c r="AN84" s="418"/>
      <c r="AO84" s="418"/>
      <c r="AP84" s="418"/>
      <c r="AQ84" s="418"/>
      <c r="AR84" s="418"/>
      <c r="AS84" s="418"/>
      <c r="AT84" s="418"/>
      <c r="AU84" s="418"/>
      <c r="AV84" s="418"/>
      <c r="AW84" s="418"/>
      <c r="AX84" s="418"/>
      <c r="AY84" s="418"/>
      <c r="AZ84" s="418"/>
      <c r="BA84" s="418"/>
      <c r="BB84" s="418"/>
      <c r="BC84" s="418"/>
      <c r="BD84" s="418"/>
      <c r="BE84" s="418"/>
      <c r="BF84" s="418"/>
      <c r="BG84" s="418"/>
      <c r="BH84" s="418"/>
      <c r="BI84" s="418"/>
      <c r="BJ84" s="418"/>
      <c r="BK84" s="418"/>
      <c r="BL84" s="418"/>
      <c r="BM84" s="418"/>
      <c r="BN84" s="418"/>
      <c r="BO84" s="418"/>
      <c r="BP84" s="418"/>
      <c r="BQ84" s="418"/>
      <c r="BR84" s="418"/>
      <c r="BS84" s="418"/>
      <c r="BT84" s="418"/>
      <c r="BU84" s="418"/>
      <c r="BV84" s="418"/>
      <c r="BW84" s="418"/>
      <c r="BX84" s="418"/>
      <c r="BY84" s="418"/>
      <c r="BZ84" s="418"/>
      <c r="CA84" s="418"/>
      <c r="CB84" s="418"/>
      <c r="CC84" s="418"/>
      <c r="CD84" s="418"/>
      <c r="CE84" s="418"/>
      <c r="CF84" s="418"/>
      <c r="CG84" s="418"/>
      <c r="CH84" s="418"/>
      <c r="CI84" s="418"/>
      <c r="CJ84" s="418"/>
      <c r="CK84" s="418"/>
      <c r="CL84" s="418"/>
      <c r="CM84" s="418"/>
    </row>
    <row r="85" spans="1:91" s="141" customFormat="1">
      <c r="A85" s="138"/>
      <c r="B85" s="138"/>
      <c r="C85" s="138"/>
      <c r="D85" s="138"/>
      <c r="E85" s="138"/>
      <c r="F85" s="138"/>
      <c r="G85" s="138"/>
      <c r="H85" s="138"/>
      <c r="I85" s="138"/>
      <c r="J85" s="138"/>
      <c r="K85" s="138"/>
      <c r="L85" s="139">
        <f t="shared" si="2"/>
        <v>0</v>
      </c>
      <c r="M85" s="138"/>
      <c r="N85" s="138"/>
      <c r="O85" s="138"/>
      <c r="P85" s="138"/>
      <c r="Q85" s="138"/>
      <c r="R85" s="138"/>
      <c r="S85" s="139">
        <f t="shared" si="3"/>
        <v>0</v>
      </c>
      <c r="T85" s="380"/>
      <c r="U85" s="418"/>
      <c r="V85" s="418"/>
      <c r="W85" s="418"/>
      <c r="X85" s="418"/>
      <c r="Y85" s="418"/>
      <c r="Z85" s="418"/>
      <c r="AA85" s="418"/>
      <c r="AB85" s="418"/>
      <c r="AC85" s="418"/>
      <c r="AD85" s="418"/>
      <c r="AE85" s="418"/>
      <c r="AF85" s="418"/>
      <c r="AG85" s="418"/>
      <c r="AH85" s="418"/>
      <c r="AI85" s="418"/>
      <c r="AJ85" s="418"/>
      <c r="AK85" s="418"/>
      <c r="AL85" s="418"/>
      <c r="AM85" s="418"/>
      <c r="AN85" s="418"/>
      <c r="AO85" s="418"/>
      <c r="AP85" s="418"/>
      <c r="AQ85" s="418"/>
      <c r="AR85" s="418"/>
      <c r="AS85" s="418"/>
      <c r="AT85" s="418"/>
      <c r="AU85" s="418"/>
      <c r="AV85" s="418"/>
      <c r="AW85" s="418"/>
      <c r="AX85" s="418"/>
      <c r="AY85" s="418"/>
      <c r="AZ85" s="418"/>
      <c r="BA85" s="418"/>
      <c r="BB85" s="418"/>
      <c r="BC85" s="418"/>
      <c r="BD85" s="418"/>
      <c r="BE85" s="418"/>
      <c r="BF85" s="418"/>
      <c r="BG85" s="418"/>
      <c r="BH85" s="418"/>
      <c r="BI85" s="418"/>
      <c r="BJ85" s="418"/>
      <c r="BK85" s="418"/>
      <c r="BL85" s="418"/>
      <c r="BM85" s="418"/>
      <c r="BN85" s="418"/>
      <c r="BO85" s="418"/>
      <c r="BP85" s="418"/>
      <c r="BQ85" s="418"/>
      <c r="BR85" s="418"/>
      <c r="BS85" s="418"/>
      <c r="BT85" s="418"/>
      <c r="BU85" s="418"/>
      <c r="BV85" s="418"/>
      <c r="BW85" s="418"/>
      <c r="BX85" s="418"/>
      <c r="BY85" s="418"/>
      <c r="BZ85" s="418"/>
      <c r="CA85" s="418"/>
      <c r="CB85" s="418"/>
      <c r="CC85" s="418"/>
      <c r="CD85" s="418"/>
      <c r="CE85" s="418"/>
      <c r="CF85" s="418"/>
      <c r="CG85" s="418"/>
      <c r="CH85" s="418"/>
      <c r="CI85" s="418"/>
      <c r="CJ85" s="418"/>
      <c r="CK85" s="418"/>
      <c r="CL85" s="418"/>
      <c r="CM85" s="418"/>
    </row>
    <row r="86" spans="1:91" s="141" customFormat="1">
      <c r="A86" s="138"/>
      <c r="B86" s="138"/>
      <c r="C86" s="138"/>
      <c r="D86" s="138"/>
      <c r="E86" s="138"/>
      <c r="F86" s="138"/>
      <c r="G86" s="138"/>
      <c r="H86" s="138"/>
      <c r="I86" s="138"/>
      <c r="J86" s="138"/>
      <c r="K86" s="138"/>
      <c r="L86" s="139">
        <f t="shared" si="2"/>
        <v>0</v>
      </c>
      <c r="M86" s="138"/>
      <c r="N86" s="138"/>
      <c r="O86" s="138"/>
      <c r="P86" s="138"/>
      <c r="Q86" s="138"/>
      <c r="R86" s="138"/>
      <c r="S86" s="139">
        <f t="shared" si="3"/>
        <v>0</v>
      </c>
      <c r="T86" s="380"/>
      <c r="U86" s="418"/>
      <c r="V86" s="418"/>
      <c r="W86" s="418"/>
      <c r="X86" s="418"/>
      <c r="Y86" s="418"/>
      <c r="Z86" s="418"/>
      <c r="AA86" s="418"/>
      <c r="AB86" s="418"/>
      <c r="AC86" s="418"/>
      <c r="AD86" s="418"/>
      <c r="AE86" s="418"/>
      <c r="AF86" s="418"/>
      <c r="AG86" s="418"/>
      <c r="AH86" s="418"/>
      <c r="AI86" s="418"/>
      <c r="AJ86" s="418"/>
      <c r="AK86" s="418"/>
      <c r="AL86" s="418"/>
      <c r="AM86" s="418"/>
      <c r="AN86" s="418"/>
      <c r="AO86" s="418"/>
      <c r="AP86" s="418"/>
      <c r="AQ86" s="418"/>
      <c r="AR86" s="418"/>
      <c r="AS86" s="418"/>
      <c r="AT86" s="418"/>
      <c r="AU86" s="418"/>
      <c r="AV86" s="418"/>
      <c r="AW86" s="418"/>
      <c r="AX86" s="418"/>
      <c r="AY86" s="418"/>
      <c r="AZ86" s="418"/>
      <c r="BA86" s="418"/>
      <c r="BB86" s="418"/>
      <c r="BC86" s="418"/>
      <c r="BD86" s="418"/>
      <c r="BE86" s="418"/>
      <c r="BF86" s="418"/>
      <c r="BG86" s="418"/>
      <c r="BH86" s="418"/>
      <c r="BI86" s="418"/>
      <c r="BJ86" s="418"/>
      <c r="BK86" s="418"/>
      <c r="BL86" s="418"/>
      <c r="BM86" s="418"/>
      <c r="BN86" s="418"/>
      <c r="BO86" s="418"/>
      <c r="BP86" s="418"/>
      <c r="BQ86" s="418"/>
      <c r="BR86" s="418"/>
      <c r="BS86" s="418"/>
      <c r="BT86" s="418"/>
      <c r="BU86" s="418"/>
      <c r="BV86" s="418"/>
      <c r="BW86" s="418"/>
      <c r="BX86" s="418"/>
      <c r="BY86" s="418"/>
      <c r="BZ86" s="418"/>
      <c r="CA86" s="418"/>
      <c r="CB86" s="418"/>
      <c r="CC86" s="418"/>
      <c r="CD86" s="418"/>
      <c r="CE86" s="418"/>
      <c r="CF86" s="418"/>
      <c r="CG86" s="418"/>
      <c r="CH86" s="418"/>
      <c r="CI86" s="418"/>
      <c r="CJ86" s="418"/>
      <c r="CK86" s="418"/>
      <c r="CL86" s="418"/>
      <c r="CM86" s="418"/>
    </row>
    <row r="87" spans="1:91" s="141" customFormat="1">
      <c r="A87" s="138"/>
      <c r="B87" s="138"/>
      <c r="C87" s="138"/>
      <c r="D87" s="138"/>
      <c r="E87" s="138"/>
      <c r="F87" s="138"/>
      <c r="G87" s="138"/>
      <c r="H87" s="138"/>
      <c r="I87" s="138"/>
      <c r="J87" s="138"/>
      <c r="K87" s="138"/>
      <c r="L87" s="139">
        <f t="shared" si="2"/>
        <v>0</v>
      </c>
      <c r="M87" s="138"/>
      <c r="N87" s="138"/>
      <c r="O87" s="138"/>
      <c r="P87" s="138"/>
      <c r="Q87" s="138"/>
      <c r="R87" s="138"/>
      <c r="S87" s="139">
        <f t="shared" si="3"/>
        <v>0</v>
      </c>
      <c r="T87" s="380"/>
      <c r="U87" s="418"/>
      <c r="V87" s="418"/>
      <c r="W87" s="418"/>
      <c r="X87" s="418"/>
      <c r="Y87" s="418"/>
      <c r="Z87" s="418"/>
      <c r="AA87" s="418"/>
      <c r="AB87" s="418"/>
      <c r="AC87" s="418"/>
      <c r="AD87" s="418"/>
      <c r="AE87" s="418"/>
      <c r="AF87" s="418"/>
      <c r="AG87" s="418"/>
      <c r="AH87" s="418"/>
      <c r="AI87" s="418"/>
      <c r="AJ87" s="418"/>
      <c r="AK87" s="418"/>
      <c r="AL87" s="418"/>
      <c r="AM87" s="418"/>
      <c r="AN87" s="418"/>
      <c r="AO87" s="418"/>
      <c r="AP87" s="418"/>
      <c r="AQ87" s="418"/>
      <c r="AR87" s="418"/>
      <c r="AS87" s="418"/>
      <c r="AT87" s="418"/>
      <c r="AU87" s="418"/>
      <c r="AV87" s="418"/>
      <c r="AW87" s="418"/>
      <c r="AX87" s="418"/>
      <c r="AY87" s="418"/>
      <c r="AZ87" s="418"/>
      <c r="BA87" s="418"/>
      <c r="BB87" s="418"/>
      <c r="BC87" s="418"/>
      <c r="BD87" s="418"/>
      <c r="BE87" s="418"/>
      <c r="BF87" s="418"/>
      <c r="BG87" s="418"/>
      <c r="BH87" s="418"/>
      <c r="BI87" s="418"/>
      <c r="BJ87" s="418"/>
      <c r="BK87" s="418"/>
      <c r="BL87" s="418"/>
      <c r="BM87" s="418"/>
      <c r="BN87" s="418"/>
      <c r="BO87" s="418"/>
      <c r="BP87" s="418"/>
      <c r="BQ87" s="418"/>
      <c r="BR87" s="418"/>
      <c r="BS87" s="418"/>
      <c r="BT87" s="418"/>
      <c r="BU87" s="418"/>
      <c r="BV87" s="418"/>
      <c r="BW87" s="418"/>
      <c r="BX87" s="418"/>
      <c r="BY87" s="418"/>
      <c r="BZ87" s="418"/>
      <c r="CA87" s="418"/>
      <c r="CB87" s="418"/>
      <c r="CC87" s="418"/>
      <c r="CD87" s="418"/>
      <c r="CE87" s="418"/>
      <c r="CF87" s="418"/>
      <c r="CG87" s="418"/>
      <c r="CH87" s="418"/>
      <c r="CI87" s="418"/>
      <c r="CJ87" s="418"/>
      <c r="CK87" s="418"/>
      <c r="CL87" s="418"/>
      <c r="CM87" s="418"/>
    </row>
    <row r="88" spans="1:91" s="141" customFormat="1">
      <c r="A88" s="138"/>
      <c r="B88" s="138"/>
      <c r="C88" s="138"/>
      <c r="D88" s="138"/>
      <c r="E88" s="138"/>
      <c r="F88" s="138"/>
      <c r="G88" s="138"/>
      <c r="H88" s="138"/>
      <c r="I88" s="138"/>
      <c r="J88" s="138"/>
      <c r="K88" s="138"/>
      <c r="L88" s="139">
        <f t="shared" si="2"/>
        <v>0</v>
      </c>
      <c r="M88" s="138"/>
      <c r="N88" s="138"/>
      <c r="O88" s="138"/>
      <c r="P88" s="138"/>
      <c r="Q88" s="138"/>
      <c r="R88" s="138"/>
      <c r="S88" s="139">
        <f t="shared" si="3"/>
        <v>0</v>
      </c>
      <c r="T88" s="380"/>
      <c r="U88" s="418"/>
      <c r="V88" s="418"/>
      <c r="W88" s="418"/>
      <c r="X88" s="418"/>
      <c r="Y88" s="418"/>
      <c r="Z88" s="418"/>
      <c r="AA88" s="418"/>
      <c r="AB88" s="418"/>
      <c r="AC88" s="418"/>
      <c r="AD88" s="418"/>
      <c r="AE88" s="418"/>
      <c r="AF88" s="418"/>
      <c r="AG88" s="418"/>
      <c r="AH88" s="418"/>
      <c r="AI88" s="418"/>
      <c r="AJ88" s="418"/>
      <c r="AK88" s="418"/>
      <c r="AL88" s="418"/>
      <c r="AM88" s="418"/>
      <c r="AN88" s="418"/>
      <c r="AO88" s="418"/>
      <c r="AP88" s="418"/>
      <c r="AQ88" s="418"/>
      <c r="AR88" s="418"/>
      <c r="AS88" s="418"/>
      <c r="AT88" s="418"/>
      <c r="AU88" s="418"/>
      <c r="AV88" s="418"/>
      <c r="AW88" s="418"/>
      <c r="AX88" s="418"/>
      <c r="AY88" s="418"/>
      <c r="AZ88" s="418"/>
      <c r="BA88" s="418"/>
      <c r="BB88" s="418"/>
      <c r="BC88" s="418"/>
      <c r="BD88" s="418"/>
      <c r="BE88" s="418"/>
      <c r="BF88" s="418"/>
      <c r="BG88" s="418"/>
      <c r="BH88" s="418"/>
      <c r="BI88" s="418"/>
      <c r="BJ88" s="418"/>
      <c r="BK88" s="418"/>
      <c r="BL88" s="418"/>
      <c r="BM88" s="418"/>
      <c r="BN88" s="418"/>
      <c r="BO88" s="418"/>
      <c r="BP88" s="418"/>
      <c r="BQ88" s="418"/>
      <c r="BR88" s="418"/>
      <c r="BS88" s="418"/>
      <c r="BT88" s="418"/>
      <c r="BU88" s="418"/>
      <c r="BV88" s="418"/>
      <c r="BW88" s="418"/>
      <c r="BX88" s="418"/>
      <c r="BY88" s="418"/>
      <c r="BZ88" s="418"/>
      <c r="CA88" s="418"/>
      <c r="CB88" s="418"/>
      <c r="CC88" s="418"/>
      <c r="CD88" s="418"/>
      <c r="CE88" s="418"/>
      <c r="CF88" s="418"/>
      <c r="CG88" s="418"/>
      <c r="CH88" s="418"/>
      <c r="CI88" s="418"/>
      <c r="CJ88" s="418"/>
      <c r="CK88" s="418"/>
      <c r="CL88" s="418"/>
      <c r="CM88" s="418"/>
    </row>
    <row r="89" spans="1:91" s="58" customFormat="1">
      <c r="A89" s="138"/>
      <c r="B89" s="138"/>
      <c r="C89" s="138"/>
      <c r="D89" s="138"/>
      <c r="E89" s="138"/>
      <c r="F89" s="138"/>
      <c r="G89" s="138"/>
      <c r="H89" s="138"/>
      <c r="I89" s="138"/>
      <c r="J89" s="138"/>
      <c r="K89" s="138"/>
      <c r="L89" s="139">
        <f t="shared" si="2"/>
        <v>0</v>
      </c>
      <c r="M89" s="138"/>
      <c r="N89" s="138"/>
      <c r="O89" s="138"/>
      <c r="P89" s="138"/>
      <c r="Q89" s="138"/>
      <c r="R89" s="138"/>
      <c r="S89" s="139">
        <f t="shared" si="3"/>
        <v>0</v>
      </c>
      <c r="T89" s="380"/>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79"/>
      <c r="AV89" s="379"/>
      <c r="AW89" s="379"/>
      <c r="AX89" s="379"/>
      <c r="AY89" s="379"/>
      <c r="AZ89" s="379"/>
      <c r="BA89" s="379"/>
      <c r="BB89" s="379"/>
      <c r="BC89" s="379"/>
      <c r="BD89" s="379"/>
      <c r="BE89" s="379"/>
      <c r="BF89" s="379"/>
      <c r="BG89" s="379"/>
      <c r="BH89" s="379"/>
      <c r="BI89" s="379"/>
      <c r="BJ89" s="379"/>
      <c r="BK89" s="379"/>
      <c r="BL89" s="379"/>
      <c r="BM89" s="379"/>
      <c r="BN89" s="379"/>
      <c r="BO89" s="379"/>
      <c r="BP89" s="379"/>
      <c r="BQ89" s="379"/>
      <c r="BR89" s="379"/>
      <c r="BS89" s="379"/>
      <c r="BT89" s="379"/>
      <c r="BU89" s="379"/>
      <c r="BV89" s="379"/>
      <c r="BW89" s="379"/>
      <c r="BX89" s="379"/>
      <c r="BY89" s="379"/>
      <c r="BZ89" s="379"/>
      <c r="CA89" s="379"/>
      <c r="CB89" s="379"/>
      <c r="CC89" s="379"/>
      <c r="CD89" s="379"/>
      <c r="CE89" s="379"/>
      <c r="CF89" s="379"/>
      <c r="CG89" s="379"/>
      <c r="CH89" s="379"/>
      <c r="CI89" s="379"/>
      <c r="CJ89" s="379"/>
      <c r="CK89" s="379"/>
      <c r="CL89" s="379"/>
      <c r="CM89" s="379"/>
    </row>
    <row r="90" spans="1:91" s="58" customFormat="1">
      <c r="A90" s="138"/>
      <c r="B90" s="138"/>
      <c r="C90" s="138"/>
      <c r="D90" s="138"/>
      <c r="E90" s="138"/>
      <c r="F90" s="138"/>
      <c r="G90" s="138"/>
      <c r="H90" s="138"/>
      <c r="I90" s="138"/>
      <c r="J90" s="138"/>
      <c r="K90" s="138"/>
      <c r="L90" s="139">
        <f t="shared" si="2"/>
        <v>0</v>
      </c>
      <c r="M90" s="138"/>
      <c r="N90" s="138"/>
      <c r="O90" s="138"/>
      <c r="P90" s="138"/>
      <c r="Q90" s="138"/>
      <c r="R90" s="138"/>
      <c r="S90" s="139">
        <f t="shared" si="3"/>
        <v>0</v>
      </c>
      <c r="T90" s="380"/>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79"/>
      <c r="AV90" s="379"/>
      <c r="AW90" s="379"/>
      <c r="AX90" s="379"/>
      <c r="AY90" s="379"/>
      <c r="AZ90" s="379"/>
      <c r="BA90" s="379"/>
      <c r="BB90" s="379"/>
      <c r="BC90" s="379"/>
      <c r="BD90" s="379"/>
      <c r="BE90" s="379"/>
      <c r="BF90" s="379"/>
      <c r="BG90" s="379"/>
      <c r="BH90" s="379"/>
      <c r="BI90" s="379"/>
      <c r="BJ90" s="379"/>
      <c r="BK90" s="379"/>
      <c r="BL90" s="379"/>
      <c r="BM90" s="379"/>
      <c r="BN90" s="379"/>
      <c r="BO90" s="379"/>
      <c r="BP90" s="379"/>
      <c r="BQ90" s="379"/>
      <c r="BR90" s="379"/>
      <c r="BS90" s="379"/>
      <c r="BT90" s="379"/>
      <c r="BU90" s="379"/>
      <c r="BV90" s="379"/>
      <c r="BW90" s="379"/>
      <c r="BX90" s="379"/>
      <c r="BY90" s="379"/>
      <c r="BZ90" s="379"/>
      <c r="CA90" s="379"/>
      <c r="CB90" s="379"/>
      <c r="CC90" s="379"/>
      <c r="CD90" s="379"/>
      <c r="CE90" s="379"/>
      <c r="CF90" s="379"/>
      <c r="CG90" s="379"/>
      <c r="CH90" s="379"/>
      <c r="CI90" s="379"/>
      <c r="CJ90" s="379"/>
      <c r="CK90" s="379"/>
      <c r="CL90" s="379"/>
      <c r="CM90" s="379"/>
    </row>
    <row r="91" spans="1:91" s="58" customFormat="1">
      <c r="A91" s="138"/>
      <c r="B91" s="138"/>
      <c r="C91" s="138"/>
      <c r="D91" s="138"/>
      <c r="E91" s="138"/>
      <c r="F91" s="138"/>
      <c r="G91" s="138"/>
      <c r="H91" s="138"/>
      <c r="I91" s="138"/>
      <c r="J91" s="138"/>
      <c r="K91" s="138"/>
      <c r="L91" s="139">
        <f t="shared" si="2"/>
        <v>0</v>
      </c>
      <c r="M91" s="138"/>
      <c r="N91" s="138"/>
      <c r="O91" s="138"/>
      <c r="P91" s="138"/>
      <c r="Q91" s="138"/>
      <c r="R91" s="138"/>
      <c r="S91" s="139">
        <f t="shared" si="3"/>
        <v>0</v>
      </c>
      <c r="T91" s="380"/>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79"/>
      <c r="AV91" s="379"/>
      <c r="AW91" s="379"/>
      <c r="AX91" s="379"/>
      <c r="AY91" s="379"/>
      <c r="AZ91" s="379"/>
      <c r="BA91" s="379"/>
      <c r="BB91" s="379"/>
      <c r="BC91" s="379"/>
      <c r="BD91" s="379"/>
      <c r="BE91" s="379"/>
      <c r="BF91" s="379"/>
      <c r="BG91" s="379"/>
      <c r="BH91" s="379"/>
      <c r="BI91" s="379"/>
      <c r="BJ91" s="379"/>
      <c r="BK91" s="379"/>
      <c r="BL91" s="379"/>
      <c r="BM91" s="379"/>
      <c r="BN91" s="379"/>
      <c r="BO91" s="379"/>
      <c r="BP91" s="379"/>
      <c r="BQ91" s="379"/>
      <c r="BR91" s="379"/>
      <c r="BS91" s="379"/>
      <c r="BT91" s="379"/>
      <c r="BU91" s="379"/>
      <c r="BV91" s="379"/>
      <c r="BW91" s="379"/>
      <c r="BX91" s="379"/>
      <c r="BY91" s="379"/>
      <c r="BZ91" s="379"/>
      <c r="CA91" s="379"/>
      <c r="CB91" s="379"/>
      <c r="CC91" s="379"/>
      <c r="CD91" s="379"/>
      <c r="CE91" s="379"/>
      <c r="CF91" s="379"/>
      <c r="CG91" s="379"/>
      <c r="CH91" s="379"/>
      <c r="CI91" s="379"/>
      <c r="CJ91" s="379"/>
      <c r="CK91" s="379"/>
      <c r="CL91" s="379"/>
      <c r="CM91" s="379"/>
    </row>
    <row r="92" spans="1:91" s="58" customFormat="1">
      <c r="A92" s="138"/>
      <c r="B92" s="138"/>
      <c r="C92" s="138"/>
      <c r="D92" s="138"/>
      <c r="E92" s="138"/>
      <c r="F92" s="138"/>
      <c r="G92" s="138"/>
      <c r="H92" s="138"/>
      <c r="I92" s="138"/>
      <c r="J92" s="138"/>
      <c r="K92" s="138"/>
      <c r="L92" s="139">
        <f t="shared" si="2"/>
        <v>0</v>
      </c>
      <c r="M92" s="138"/>
      <c r="N92" s="138"/>
      <c r="O92" s="138"/>
      <c r="P92" s="138"/>
      <c r="Q92" s="138"/>
      <c r="R92" s="138"/>
      <c r="S92" s="139">
        <f t="shared" si="3"/>
        <v>0</v>
      </c>
      <c r="T92" s="380"/>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379"/>
      <c r="AV92" s="379"/>
      <c r="AW92" s="379"/>
      <c r="AX92" s="379"/>
      <c r="AY92" s="379"/>
      <c r="AZ92" s="379"/>
      <c r="BA92" s="379"/>
      <c r="BB92" s="379"/>
      <c r="BC92" s="379"/>
      <c r="BD92" s="379"/>
      <c r="BE92" s="379"/>
      <c r="BF92" s="379"/>
      <c r="BG92" s="379"/>
      <c r="BH92" s="379"/>
      <c r="BI92" s="379"/>
      <c r="BJ92" s="379"/>
      <c r="BK92" s="379"/>
      <c r="BL92" s="379"/>
      <c r="BM92" s="379"/>
      <c r="BN92" s="379"/>
      <c r="BO92" s="379"/>
      <c r="BP92" s="379"/>
      <c r="BQ92" s="379"/>
      <c r="BR92" s="379"/>
      <c r="BS92" s="379"/>
      <c r="BT92" s="379"/>
      <c r="BU92" s="379"/>
      <c r="BV92" s="379"/>
      <c r="BW92" s="379"/>
      <c r="BX92" s="379"/>
      <c r="BY92" s="379"/>
      <c r="BZ92" s="379"/>
      <c r="CA92" s="379"/>
      <c r="CB92" s="379"/>
      <c r="CC92" s="379"/>
      <c r="CD92" s="379"/>
      <c r="CE92" s="379"/>
      <c r="CF92" s="379"/>
      <c r="CG92" s="379"/>
      <c r="CH92" s="379"/>
      <c r="CI92" s="379"/>
      <c r="CJ92" s="379"/>
      <c r="CK92" s="379"/>
      <c r="CL92" s="379"/>
      <c r="CM92" s="379"/>
    </row>
    <row r="93" spans="1:91">
      <c r="A93" s="138"/>
      <c r="B93" s="138"/>
      <c r="C93" s="138"/>
      <c r="D93" s="138"/>
      <c r="E93" s="138"/>
      <c r="F93" s="138"/>
      <c r="G93" s="138"/>
      <c r="H93" s="138"/>
      <c r="I93" s="138"/>
      <c r="J93" s="138"/>
      <c r="K93" s="138"/>
      <c r="L93" s="139">
        <f t="shared" ref="L93:L105" si="4">+E93*H93*K93</f>
        <v>0</v>
      </c>
      <c r="M93" s="138"/>
      <c r="N93" s="138"/>
      <c r="O93" s="138"/>
      <c r="P93" s="138"/>
      <c r="Q93" s="138"/>
      <c r="R93" s="138"/>
      <c r="S93" s="139">
        <f t="shared" ref="S93:S105" si="5">+P93*Q93*R93</f>
        <v>0</v>
      </c>
    </row>
    <row r="94" spans="1:91">
      <c r="A94" s="138"/>
      <c r="B94" s="138"/>
      <c r="C94" s="138"/>
      <c r="D94" s="138"/>
      <c r="E94" s="138"/>
      <c r="F94" s="138"/>
      <c r="G94" s="138"/>
      <c r="H94" s="138"/>
      <c r="I94" s="138"/>
      <c r="J94" s="138"/>
      <c r="K94" s="138"/>
      <c r="L94" s="139">
        <f t="shared" si="4"/>
        <v>0</v>
      </c>
      <c r="M94" s="138"/>
      <c r="N94" s="138"/>
      <c r="O94" s="138"/>
      <c r="P94" s="138"/>
      <c r="Q94" s="138"/>
      <c r="R94" s="138"/>
      <c r="S94" s="139">
        <f t="shared" si="5"/>
        <v>0</v>
      </c>
    </row>
    <row r="95" spans="1:91">
      <c r="A95" s="138"/>
      <c r="B95" s="138"/>
      <c r="C95" s="138"/>
      <c r="D95" s="138"/>
      <c r="E95" s="138"/>
      <c r="F95" s="138"/>
      <c r="G95" s="138"/>
      <c r="H95" s="138"/>
      <c r="I95" s="138"/>
      <c r="J95" s="138"/>
      <c r="K95" s="138"/>
      <c r="L95" s="139">
        <f t="shared" si="4"/>
        <v>0</v>
      </c>
      <c r="M95" s="138"/>
      <c r="N95" s="138"/>
      <c r="O95" s="138"/>
      <c r="P95" s="138"/>
      <c r="Q95" s="138"/>
      <c r="R95" s="138"/>
      <c r="S95" s="139">
        <f t="shared" si="5"/>
        <v>0</v>
      </c>
    </row>
    <row r="96" spans="1:91">
      <c r="A96" s="138"/>
      <c r="B96" s="138"/>
      <c r="C96" s="138"/>
      <c r="D96" s="138"/>
      <c r="E96" s="138"/>
      <c r="F96" s="138"/>
      <c r="G96" s="138"/>
      <c r="H96" s="138"/>
      <c r="I96" s="138"/>
      <c r="J96" s="138"/>
      <c r="K96" s="138"/>
      <c r="L96" s="139">
        <f t="shared" si="4"/>
        <v>0</v>
      </c>
      <c r="M96" s="138"/>
      <c r="N96" s="138"/>
      <c r="O96" s="138"/>
      <c r="P96" s="138"/>
      <c r="Q96" s="138"/>
      <c r="R96" s="138"/>
      <c r="S96" s="139">
        <f t="shared" si="5"/>
        <v>0</v>
      </c>
    </row>
    <row r="97" spans="1:19">
      <c r="A97" s="138"/>
      <c r="B97" s="138"/>
      <c r="C97" s="138"/>
      <c r="D97" s="138"/>
      <c r="E97" s="138"/>
      <c r="F97" s="138"/>
      <c r="G97" s="138"/>
      <c r="H97" s="138"/>
      <c r="I97" s="138"/>
      <c r="J97" s="138"/>
      <c r="K97" s="138"/>
      <c r="L97" s="139">
        <f t="shared" si="4"/>
        <v>0</v>
      </c>
      <c r="M97" s="138"/>
      <c r="N97" s="138"/>
      <c r="O97" s="138"/>
      <c r="P97" s="138"/>
      <c r="Q97" s="138"/>
      <c r="R97" s="138"/>
      <c r="S97" s="139">
        <f t="shared" si="5"/>
        <v>0</v>
      </c>
    </row>
    <row r="98" spans="1:19">
      <c r="A98" s="138"/>
      <c r="B98" s="138"/>
      <c r="C98" s="138"/>
      <c r="D98" s="138"/>
      <c r="E98" s="138"/>
      <c r="F98" s="138"/>
      <c r="G98" s="138"/>
      <c r="H98" s="138"/>
      <c r="I98" s="138"/>
      <c r="J98" s="138"/>
      <c r="K98" s="138"/>
      <c r="L98" s="139">
        <f t="shared" si="4"/>
        <v>0</v>
      </c>
      <c r="M98" s="138"/>
      <c r="N98" s="138"/>
      <c r="O98" s="138"/>
      <c r="P98" s="138"/>
      <c r="Q98" s="138"/>
      <c r="R98" s="138"/>
      <c r="S98" s="139">
        <f t="shared" si="5"/>
        <v>0</v>
      </c>
    </row>
    <row r="99" spans="1:19">
      <c r="A99" s="138"/>
      <c r="B99" s="138"/>
      <c r="C99" s="138"/>
      <c r="D99" s="138"/>
      <c r="E99" s="138"/>
      <c r="F99" s="138"/>
      <c r="G99" s="138"/>
      <c r="H99" s="138"/>
      <c r="I99" s="138"/>
      <c r="J99" s="138"/>
      <c r="K99" s="138"/>
      <c r="L99" s="139">
        <f t="shared" si="4"/>
        <v>0</v>
      </c>
      <c r="M99" s="138"/>
      <c r="N99" s="138"/>
      <c r="O99" s="138"/>
      <c r="P99" s="138"/>
      <c r="Q99" s="138"/>
      <c r="R99" s="138"/>
      <c r="S99" s="139">
        <f t="shared" si="5"/>
        <v>0</v>
      </c>
    </row>
    <row r="100" spans="1:19">
      <c r="A100" s="138"/>
      <c r="B100" s="138"/>
      <c r="C100" s="138"/>
      <c r="D100" s="138"/>
      <c r="E100" s="138"/>
      <c r="F100" s="138"/>
      <c r="G100" s="138"/>
      <c r="H100" s="138"/>
      <c r="I100" s="138"/>
      <c r="J100" s="138"/>
      <c r="K100" s="138"/>
      <c r="L100" s="139">
        <f t="shared" si="4"/>
        <v>0</v>
      </c>
      <c r="M100" s="138"/>
      <c r="N100" s="138"/>
      <c r="O100" s="138"/>
      <c r="P100" s="138"/>
      <c r="Q100" s="138"/>
      <c r="R100" s="138"/>
      <c r="S100" s="139">
        <f t="shared" si="5"/>
        <v>0</v>
      </c>
    </row>
    <row r="101" spans="1:19">
      <c r="A101" s="138"/>
      <c r="B101" s="138"/>
      <c r="C101" s="138"/>
      <c r="D101" s="138"/>
      <c r="E101" s="138"/>
      <c r="F101" s="138"/>
      <c r="G101" s="138"/>
      <c r="H101" s="138"/>
      <c r="I101" s="138"/>
      <c r="J101" s="138"/>
      <c r="K101" s="138"/>
      <c r="L101" s="139">
        <f t="shared" si="4"/>
        <v>0</v>
      </c>
      <c r="M101" s="138"/>
      <c r="N101" s="138"/>
      <c r="O101" s="138"/>
      <c r="P101" s="138"/>
      <c r="Q101" s="138"/>
      <c r="R101" s="138"/>
      <c r="S101" s="139">
        <f t="shared" si="5"/>
        <v>0</v>
      </c>
    </row>
    <row r="102" spans="1:19">
      <c r="A102" s="138"/>
      <c r="B102" s="138"/>
      <c r="C102" s="138"/>
      <c r="D102" s="138"/>
      <c r="E102" s="138"/>
      <c r="F102" s="138"/>
      <c r="G102" s="138"/>
      <c r="H102" s="138"/>
      <c r="I102" s="138"/>
      <c r="J102" s="138"/>
      <c r="K102" s="138"/>
      <c r="L102" s="139">
        <f t="shared" si="4"/>
        <v>0</v>
      </c>
      <c r="M102" s="138"/>
      <c r="N102" s="138"/>
      <c r="O102" s="138"/>
      <c r="P102" s="138"/>
      <c r="Q102" s="138"/>
      <c r="R102" s="138"/>
      <c r="S102" s="139">
        <f t="shared" si="5"/>
        <v>0</v>
      </c>
    </row>
    <row r="103" spans="1:19">
      <c r="A103" s="138"/>
      <c r="B103" s="138"/>
      <c r="C103" s="138"/>
      <c r="D103" s="138"/>
      <c r="E103" s="138"/>
      <c r="F103" s="138"/>
      <c r="G103" s="138"/>
      <c r="H103" s="138"/>
      <c r="I103" s="138"/>
      <c r="J103" s="138"/>
      <c r="K103" s="138"/>
      <c r="L103" s="139">
        <f t="shared" si="4"/>
        <v>0</v>
      </c>
      <c r="M103" s="138"/>
      <c r="N103" s="138"/>
      <c r="O103" s="138"/>
      <c r="P103" s="138"/>
      <c r="Q103" s="138"/>
      <c r="R103" s="138"/>
      <c r="S103" s="139">
        <f t="shared" si="5"/>
        <v>0</v>
      </c>
    </row>
    <row r="104" spans="1:19">
      <c r="A104" s="138"/>
      <c r="B104" s="138"/>
      <c r="C104" s="138"/>
      <c r="D104" s="138"/>
      <c r="E104" s="138"/>
      <c r="F104" s="138"/>
      <c r="G104" s="138"/>
      <c r="H104" s="138"/>
      <c r="I104" s="138"/>
      <c r="J104" s="138"/>
      <c r="K104" s="138"/>
      <c r="L104" s="139">
        <f t="shared" si="4"/>
        <v>0</v>
      </c>
      <c r="M104" s="138"/>
      <c r="N104" s="138"/>
      <c r="O104" s="138"/>
      <c r="P104" s="138"/>
      <c r="Q104" s="138"/>
      <c r="R104" s="138"/>
      <c r="S104" s="139">
        <f t="shared" si="5"/>
        <v>0</v>
      </c>
    </row>
    <row r="105" spans="1:19">
      <c r="A105" s="138"/>
      <c r="B105" s="138"/>
      <c r="C105" s="138"/>
      <c r="D105" s="138"/>
      <c r="E105" s="138"/>
      <c r="F105" s="138"/>
      <c r="G105" s="138"/>
      <c r="H105" s="138"/>
      <c r="I105" s="138"/>
      <c r="J105" s="138"/>
      <c r="K105" s="138"/>
      <c r="L105" s="139">
        <f t="shared" si="4"/>
        <v>0</v>
      </c>
      <c r="M105" s="138"/>
      <c r="N105" s="138"/>
      <c r="O105" s="138"/>
      <c r="P105" s="138"/>
      <c r="Q105" s="138"/>
      <c r="R105" s="138"/>
      <c r="S105" s="139">
        <f t="shared" si="5"/>
        <v>0</v>
      </c>
    </row>
    <row r="106" spans="1:19" s="94" customFormat="1">
      <c r="A106" s="138"/>
      <c r="B106" s="138"/>
      <c r="C106" s="138"/>
      <c r="D106" s="138"/>
      <c r="E106" s="138"/>
      <c r="F106" s="138"/>
      <c r="G106" s="138"/>
      <c r="H106" s="138"/>
      <c r="I106" s="138"/>
      <c r="J106" s="138"/>
      <c r="K106" s="138"/>
      <c r="L106" s="139">
        <f t="shared" ref="L106:L137" si="6">+E106*H106*K106</f>
        <v>0</v>
      </c>
      <c r="M106" s="138"/>
      <c r="N106" s="138"/>
      <c r="O106" s="138"/>
      <c r="P106" s="138"/>
      <c r="Q106" s="138"/>
      <c r="R106" s="138"/>
      <c r="S106" s="139">
        <f t="shared" ref="S106:S137" si="7">+P106*Q106*R106</f>
        <v>0</v>
      </c>
    </row>
    <row r="107" spans="1:19" s="94" customFormat="1">
      <c r="A107" s="138"/>
      <c r="B107" s="138"/>
      <c r="C107" s="138"/>
      <c r="D107" s="138"/>
      <c r="E107" s="138"/>
      <c r="F107" s="138"/>
      <c r="G107" s="138"/>
      <c r="H107" s="138"/>
      <c r="I107" s="138"/>
      <c r="J107" s="138"/>
      <c r="K107" s="138"/>
      <c r="L107" s="139">
        <f t="shared" si="6"/>
        <v>0</v>
      </c>
      <c r="M107" s="138"/>
      <c r="N107" s="138"/>
      <c r="O107" s="138"/>
      <c r="P107" s="138"/>
      <c r="Q107" s="138"/>
      <c r="R107" s="138"/>
      <c r="S107" s="139">
        <f t="shared" si="7"/>
        <v>0</v>
      </c>
    </row>
    <row r="108" spans="1:19" s="94" customFormat="1">
      <c r="A108" s="138"/>
      <c r="B108" s="138"/>
      <c r="C108" s="138"/>
      <c r="D108" s="138"/>
      <c r="E108" s="138"/>
      <c r="F108" s="138"/>
      <c r="G108" s="138"/>
      <c r="H108" s="138"/>
      <c r="I108" s="138"/>
      <c r="J108" s="138"/>
      <c r="K108" s="138"/>
      <c r="L108" s="139">
        <f t="shared" si="6"/>
        <v>0</v>
      </c>
      <c r="M108" s="138"/>
      <c r="N108" s="138"/>
      <c r="O108" s="138"/>
      <c r="P108" s="138"/>
      <c r="Q108" s="138"/>
      <c r="R108" s="138"/>
      <c r="S108" s="139">
        <f t="shared" si="7"/>
        <v>0</v>
      </c>
    </row>
    <row r="109" spans="1:19" s="94" customFormat="1">
      <c r="A109" s="138"/>
      <c r="B109" s="138"/>
      <c r="C109" s="138"/>
      <c r="D109" s="138"/>
      <c r="E109" s="138"/>
      <c r="F109" s="138"/>
      <c r="G109" s="138"/>
      <c r="H109" s="138"/>
      <c r="I109" s="138"/>
      <c r="J109" s="138"/>
      <c r="K109" s="138"/>
      <c r="L109" s="139">
        <f t="shared" si="6"/>
        <v>0</v>
      </c>
      <c r="M109" s="138"/>
      <c r="N109" s="138"/>
      <c r="O109" s="138"/>
      <c r="P109" s="138"/>
      <c r="Q109" s="138"/>
      <c r="R109" s="138"/>
      <c r="S109" s="139">
        <f t="shared" si="7"/>
        <v>0</v>
      </c>
    </row>
    <row r="110" spans="1:19" s="94" customFormat="1">
      <c r="A110" s="138"/>
      <c r="B110" s="138"/>
      <c r="C110" s="138"/>
      <c r="D110" s="138"/>
      <c r="E110" s="138"/>
      <c r="F110" s="138"/>
      <c r="G110" s="138"/>
      <c r="H110" s="138"/>
      <c r="I110" s="138"/>
      <c r="J110" s="138"/>
      <c r="K110" s="138"/>
      <c r="L110" s="139">
        <f t="shared" si="6"/>
        <v>0</v>
      </c>
      <c r="M110" s="138"/>
      <c r="N110" s="138"/>
      <c r="O110" s="138"/>
      <c r="P110" s="138"/>
      <c r="Q110" s="138"/>
      <c r="R110" s="138"/>
      <c r="S110" s="139">
        <f t="shared" si="7"/>
        <v>0</v>
      </c>
    </row>
    <row r="111" spans="1:19" s="94" customFormat="1">
      <c r="A111" s="138"/>
      <c r="B111" s="138"/>
      <c r="C111" s="138"/>
      <c r="D111" s="138"/>
      <c r="E111" s="138"/>
      <c r="F111" s="138"/>
      <c r="G111" s="138"/>
      <c r="H111" s="138"/>
      <c r="I111" s="138"/>
      <c r="J111" s="138"/>
      <c r="K111" s="138"/>
      <c r="L111" s="139">
        <f t="shared" si="6"/>
        <v>0</v>
      </c>
      <c r="M111" s="138"/>
      <c r="N111" s="138"/>
      <c r="O111" s="138"/>
      <c r="P111" s="138"/>
      <c r="Q111" s="138"/>
      <c r="R111" s="138"/>
      <c r="S111" s="139">
        <f t="shared" si="7"/>
        <v>0</v>
      </c>
    </row>
    <row r="112" spans="1:19" s="94" customFormat="1">
      <c r="A112" s="138"/>
      <c r="B112" s="138"/>
      <c r="C112" s="138"/>
      <c r="D112" s="138"/>
      <c r="E112" s="138"/>
      <c r="F112" s="138"/>
      <c r="G112" s="138"/>
      <c r="H112" s="138"/>
      <c r="I112" s="138"/>
      <c r="J112" s="138"/>
      <c r="K112" s="138"/>
      <c r="L112" s="139">
        <f t="shared" si="6"/>
        <v>0</v>
      </c>
      <c r="M112" s="138"/>
      <c r="N112" s="138"/>
      <c r="O112" s="138"/>
      <c r="P112" s="138"/>
      <c r="Q112" s="138"/>
      <c r="R112" s="138"/>
      <c r="S112" s="139">
        <f t="shared" si="7"/>
        <v>0</v>
      </c>
    </row>
    <row r="113" spans="1:19" s="94" customFormat="1">
      <c r="A113" s="138"/>
      <c r="B113" s="138"/>
      <c r="C113" s="138"/>
      <c r="D113" s="138"/>
      <c r="E113" s="138"/>
      <c r="F113" s="138"/>
      <c r="G113" s="138"/>
      <c r="H113" s="138"/>
      <c r="I113" s="138"/>
      <c r="J113" s="138"/>
      <c r="K113" s="138"/>
      <c r="L113" s="139">
        <f t="shared" si="6"/>
        <v>0</v>
      </c>
      <c r="M113" s="138"/>
      <c r="N113" s="138"/>
      <c r="O113" s="138"/>
      <c r="P113" s="138"/>
      <c r="Q113" s="138"/>
      <c r="R113" s="138"/>
      <c r="S113" s="139">
        <f t="shared" si="7"/>
        <v>0</v>
      </c>
    </row>
    <row r="114" spans="1:19" s="94" customFormat="1">
      <c r="A114" s="138"/>
      <c r="B114" s="138"/>
      <c r="C114" s="138"/>
      <c r="D114" s="138"/>
      <c r="E114" s="138"/>
      <c r="F114" s="138"/>
      <c r="G114" s="138"/>
      <c r="H114" s="138"/>
      <c r="I114" s="138"/>
      <c r="J114" s="138"/>
      <c r="K114" s="138"/>
      <c r="L114" s="139">
        <f t="shared" si="6"/>
        <v>0</v>
      </c>
      <c r="M114" s="138"/>
      <c r="N114" s="138"/>
      <c r="O114" s="138"/>
      <c r="P114" s="138"/>
      <c r="Q114" s="138"/>
      <c r="R114" s="138"/>
      <c r="S114" s="139">
        <f t="shared" si="7"/>
        <v>0</v>
      </c>
    </row>
    <row r="115" spans="1:19" s="94" customFormat="1">
      <c r="A115" s="138"/>
      <c r="B115" s="138"/>
      <c r="C115" s="138"/>
      <c r="D115" s="138"/>
      <c r="E115" s="138"/>
      <c r="F115" s="138"/>
      <c r="G115" s="138"/>
      <c r="H115" s="138"/>
      <c r="I115" s="138"/>
      <c r="J115" s="138"/>
      <c r="K115" s="138"/>
      <c r="L115" s="139">
        <f t="shared" si="6"/>
        <v>0</v>
      </c>
      <c r="M115" s="138"/>
      <c r="N115" s="138"/>
      <c r="O115" s="138"/>
      <c r="P115" s="138"/>
      <c r="Q115" s="138"/>
      <c r="R115" s="138"/>
      <c r="S115" s="139">
        <f t="shared" si="7"/>
        <v>0</v>
      </c>
    </row>
    <row r="116" spans="1:19" s="94" customFormat="1">
      <c r="A116" s="138"/>
      <c r="B116" s="138"/>
      <c r="C116" s="138"/>
      <c r="D116" s="138"/>
      <c r="E116" s="138"/>
      <c r="F116" s="138"/>
      <c r="G116" s="138"/>
      <c r="H116" s="138"/>
      <c r="I116" s="138"/>
      <c r="J116" s="138"/>
      <c r="K116" s="138"/>
      <c r="L116" s="139">
        <f t="shared" si="6"/>
        <v>0</v>
      </c>
      <c r="M116" s="138"/>
      <c r="N116" s="138"/>
      <c r="O116" s="138"/>
      <c r="P116" s="138"/>
      <c r="Q116" s="138"/>
      <c r="R116" s="138"/>
      <c r="S116" s="139">
        <f t="shared" si="7"/>
        <v>0</v>
      </c>
    </row>
    <row r="117" spans="1:19" s="94" customFormat="1">
      <c r="A117" s="138"/>
      <c r="B117" s="138"/>
      <c r="C117" s="138"/>
      <c r="D117" s="138"/>
      <c r="E117" s="138"/>
      <c r="F117" s="138"/>
      <c r="G117" s="138"/>
      <c r="H117" s="138"/>
      <c r="I117" s="138"/>
      <c r="J117" s="138"/>
      <c r="K117" s="138"/>
      <c r="L117" s="139">
        <f t="shared" si="6"/>
        <v>0</v>
      </c>
      <c r="M117" s="138"/>
      <c r="N117" s="138"/>
      <c r="O117" s="138"/>
      <c r="P117" s="138"/>
      <c r="Q117" s="138"/>
      <c r="R117" s="138"/>
      <c r="S117" s="139">
        <f t="shared" si="7"/>
        <v>0</v>
      </c>
    </row>
    <row r="118" spans="1:19" s="94" customFormat="1">
      <c r="A118" s="138"/>
      <c r="B118" s="138"/>
      <c r="C118" s="138"/>
      <c r="D118" s="138"/>
      <c r="E118" s="138"/>
      <c r="F118" s="138"/>
      <c r="G118" s="138"/>
      <c r="H118" s="138"/>
      <c r="I118" s="138"/>
      <c r="J118" s="138"/>
      <c r="K118" s="138"/>
      <c r="L118" s="139">
        <f t="shared" si="6"/>
        <v>0</v>
      </c>
      <c r="M118" s="138"/>
      <c r="N118" s="138"/>
      <c r="O118" s="138"/>
      <c r="P118" s="138"/>
      <c r="Q118" s="138"/>
      <c r="R118" s="138"/>
      <c r="S118" s="139">
        <f t="shared" si="7"/>
        <v>0</v>
      </c>
    </row>
    <row r="119" spans="1:19" s="94" customFormat="1">
      <c r="A119" s="138"/>
      <c r="B119" s="138"/>
      <c r="C119" s="138"/>
      <c r="D119" s="138"/>
      <c r="E119" s="138"/>
      <c r="F119" s="138"/>
      <c r="G119" s="138"/>
      <c r="H119" s="138"/>
      <c r="I119" s="138"/>
      <c r="J119" s="138"/>
      <c r="K119" s="138"/>
      <c r="L119" s="139">
        <f t="shared" si="6"/>
        <v>0</v>
      </c>
      <c r="M119" s="138"/>
      <c r="N119" s="138"/>
      <c r="O119" s="138"/>
      <c r="P119" s="138"/>
      <c r="Q119" s="138"/>
      <c r="R119" s="138"/>
      <c r="S119" s="139">
        <f t="shared" si="7"/>
        <v>0</v>
      </c>
    </row>
    <row r="120" spans="1:19" s="94" customFormat="1">
      <c r="A120" s="138"/>
      <c r="B120" s="138"/>
      <c r="C120" s="138"/>
      <c r="D120" s="138"/>
      <c r="E120" s="138"/>
      <c r="F120" s="138"/>
      <c r="G120" s="138"/>
      <c r="H120" s="138"/>
      <c r="I120" s="138"/>
      <c r="J120" s="138"/>
      <c r="K120" s="138"/>
      <c r="L120" s="139">
        <f t="shared" si="6"/>
        <v>0</v>
      </c>
      <c r="M120" s="138"/>
      <c r="N120" s="138"/>
      <c r="O120" s="138"/>
      <c r="P120" s="138"/>
      <c r="Q120" s="138"/>
      <c r="R120" s="138"/>
      <c r="S120" s="139">
        <f t="shared" si="7"/>
        <v>0</v>
      </c>
    </row>
    <row r="121" spans="1:19" s="94" customFormat="1">
      <c r="A121" s="138"/>
      <c r="B121" s="138"/>
      <c r="C121" s="138"/>
      <c r="D121" s="138"/>
      <c r="E121" s="138"/>
      <c r="F121" s="138"/>
      <c r="G121" s="138"/>
      <c r="H121" s="138"/>
      <c r="I121" s="138"/>
      <c r="J121" s="138"/>
      <c r="K121" s="138"/>
      <c r="L121" s="139">
        <f t="shared" si="6"/>
        <v>0</v>
      </c>
      <c r="M121" s="138"/>
      <c r="N121" s="138"/>
      <c r="O121" s="138"/>
      <c r="P121" s="138"/>
      <c r="Q121" s="138"/>
      <c r="R121" s="138"/>
      <c r="S121" s="139">
        <f t="shared" si="7"/>
        <v>0</v>
      </c>
    </row>
    <row r="122" spans="1:19" s="94" customFormat="1">
      <c r="A122" s="138"/>
      <c r="B122" s="138"/>
      <c r="C122" s="138"/>
      <c r="D122" s="138"/>
      <c r="E122" s="138"/>
      <c r="F122" s="138"/>
      <c r="G122" s="138"/>
      <c r="H122" s="138"/>
      <c r="I122" s="138"/>
      <c r="J122" s="138"/>
      <c r="K122" s="138"/>
      <c r="L122" s="139">
        <f t="shared" si="6"/>
        <v>0</v>
      </c>
      <c r="M122" s="138"/>
      <c r="N122" s="138"/>
      <c r="O122" s="138"/>
      <c r="P122" s="138"/>
      <c r="Q122" s="138"/>
      <c r="R122" s="138"/>
      <c r="S122" s="139">
        <f t="shared" si="7"/>
        <v>0</v>
      </c>
    </row>
    <row r="123" spans="1:19" s="94" customFormat="1">
      <c r="A123" s="138"/>
      <c r="B123" s="138"/>
      <c r="C123" s="138"/>
      <c r="D123" s="138"/>
      <c r="E123" s="138"/>
      <c r="F123" s="138"/>
      <c r="G123" s="138"/>
      <c r="H123" s="138"/>
      <c r="I123" s="138"/>
      <c r="J123" s="138"/>
      <c r="K123" s="138"/>
      <c r="L123" s="139">
        <f t="shared" si="6"/>
        <v>0</v>
      </c>
      <c r="M123" s="138"/>
      <c r="N123" s="138"/>
      <c r="O123" s="138"/>
      <c r="P123" s="138"/>
      <c r="Q123" s="138"/>
      <c r="R123" s="138"/>
      <c r="S123" s="139">
        <f t="shared" si="7"/>
        <v>0</v>
      </c>
    </row>
    <row r="124" spans="1:19" s="94" customFormat="1">
      <c r="A124" s="138"/>
      <c r="B124" s="138"/>
      <c r="C124" s="138"/>
      <c r="D124" s="138"/>
      <c r="E124" s="138"/>
      <c r="F124" s="138"/>
      <c r="G124" s="138"/>
      <c r="H124" s="138"/>
      <c r="I124" s="138"/>
      <c r="J124" s="138"/>
      <c r="K124" s="138"/>
      <c r="L124" s="139">
        <f t="shared" si="6"/>
        <v>0</v>
      </c>
      <c r="M124" s="138"/>
      <c r="N124" s="138"/>
      <c r="O124" s="138"/>
      <c r="P124" s="138"/>
      <c r="Q124" s="138"/>
      <c r="R124" s="138"/>
      <c r="S124" s="139">
        <f t="shared" si="7"/>
        <v>0</v>
      </c>
    </row>
    <row r="125" spans="1:19" s="94" customFormat="1">
      <c r="A125" s="138"/>
      <c r="B125" s="138"/>
      <c r="C125" s="138"/>
      <c r="D125" s="138"/>
      <c r="E125" s="138"/>
      <c r="F125" s="138"/>
      <c r="G125" s="138"/>
      <c r="H125" s="138"/>
      <c r="I125" s="138"/>
      <c r="J125" s="138"/>
      <c r="K125" s="138"/>
      <c r="L125" s="139">
        <f t="shared" si="6"/>
        <v>0</v>
      </c>
      <c r="M125" s="138"/>
      <c r="N125" s="138"/>
      <c r="O125" s="138"/>
      <c r="P125" s="138"/>
      <c r="Q125" s="138"/>
      <c r="R125" s="138"/>
      <c r="S125" s="139">
        <f t="shared" si="7"/>
        <v>0</v>
      </c>
    </row>
    <row r="126" spans="1:19" s="94" customFormat="1">
      <c r="A126" s="138"/>
      <c r="B126" s="138"/>
      <c r="C126" s="138"/>
      <c r="D126" s="138"/>
      <c r="E126" s="138"/>
      <c r="F126" s="138"/>
      <c r="G126" s="138"/>
      <c r="H126" s="138"/>
      <c r="I126" s="138"/>
      <c r="J126" s="138"/>
      <c r="K126" s="138"/>
      <c r="L126" s="139">
        <f t="shared" si="6"/>
        <v>0</v>
      </c>
      <c r="M126" s="138"/>
      <c r="N126" s="138"/>
      <c r="O126" s="138"/>
      <c r="P126" s="138"/>
      <c r="Q126" s="138"/>
      <c r="R126" s="138"/>
      <c r="S126" s="139">
        <f t="shared" si="7"/>
        <v>0</v>
      </c>
    </row>
    <row r="127" spans="1:19" s="94" customFormat="1">
      <c r="A127" s="138"/>
      <c r="B127" s="138"/>
      <c r="C127" s="138"/>
      <c r="D127" s="138"/>
      <c r="E127" s="138"/>
      <c r="F127" s="138"/>
      <c r="G127" s="138"/>
      <c r="H127" s="138"/>
      <c r="I127" s="138"/>
      <c r="J127" s="138"/>
      <c r="K127" s="138"/>
      <c r="L127" s="139">
        <f t="shared" si="6"/>
        <v>0</v>
      </c>
      <c r="M127" s="138"/>
      <c r="N127" s="138"/>
      <c r="O127" s="138"/>
      <c r="P127" s="138"/>
      <c r="Q127" s="138"/>
      <c r="R127" s="138"/>
      <c r="S127" s="139">
        <f t="shared" si="7"/>
        <v>0</v>
      </c>
    </row>
    <row r="128" spans="1:19" s="94" customFormat="1">
      <c r="A128" s="138"/>
      <c r="B128" s="138"/>
      <c r="C128" s="138"/>
      <c r="D128" s="138"/>
      <c r="E128" s="138"/>
      <c r="F128" s="138"/>
      <c r="G128" s="138"/>
      <c r="H128" s="138"/>
      <c r="I128" s="138"/>
      <c r="J128" s="138"/>
      <c r="K128" s="138"/>
      <c r="L128" s="139">
        <f t="shared" si="6"/>
        <v>0</v>
      </c>
      <c r="M128" s="138"/>
      <c r="N128" s="138"/>
      <c r="O128" s="138"/>
      <c r="P128" s="138"/>
      <c r="Q128" s="138"/>
      <c r="R128" s="138"/>
      <c r="S128" s="139">
        <f t="shared" si="7"/>
        <v>0</v>
      </c>
    </row>
    <row r="129" spans="1:19" s="94" customFormat="1">
      <c r="A129" s="138"/>
      <c r="B129" s="138"/>
      <c r="C129" s="138"/>
      <c r="D129" s="138"/>
      <c r="E129" s="138"/>
      <c r="F129" s="138"/>
      <c r="G129" s="138"/>
      <c r="H129" s="138"/>
      <c r="I129" s="138"/>
      <c r="J129" s="138"/>
      <c r="K129" s="138"/>
      <c r="L129" s="139">
        <f t="shared" si="6"/>
        <v>0</v>
      </c>
      <c r="M129" s="138"/>
      <c r="N129" s="138"/>
      <c r="O129" s="138"/>
      <c r="P129" s="138"/>
      <c r="Q129" s="138"/>
      <c r="R129" s="138"/>
      <c r="S129" s="139">
        <f t="shared" si="7"/>
        <v>0</v>
      </c>
    </row>
    <row r="130" spans="1:19" s="94" customFormat="1">
      <c r="A130" s="138"/>
      <c r="B130" s="138"/>
      <c r="C130" s="138"/>
      <c r="D130" s="138"/>
      <c r="E130" s="138"/>
      <c r="F130" s="138"/>
      <c r="G130" s="138"/>
      <c r="H130" s="138"/>
      <c r="I130" s="138"/>
      <c r="J130" s="138"/>
      <c r="K130" s="138"/>
      <c r="L130" s="139">
        <f t="shared" si="6"/>
        <v>0</v>
      </c>
      <c r="M130" s="138"/>
      <c r="N130" s="138"/>
      <c r="O130" s="138"/>
      <c r="P130" s="138"/>
      <c r="Q130" s="138"/>
      <c r="R130" s="138"/>
      <c r="S130" s="139">
        <f t="shared" si="7"/>
        <v>0</v>
      </c>
    </row>
    <row r="131" spans="1:19" s="94" customFormat="1">
      <c r="A131" s="138"/>
      <c r="B131" s="138"/>
      <c r="C131" s="138"/>
      <c r="D131" s="138"/>
      <c r="E131" s="138"/>
      <c r="F131" s="138"/>
      <c r="G131" s="138"/>
      <c r="H131" s="138"/>
      <c r="I131" s="138"/>
      <c r="J131" s="138"/>
      <c r="K131" s="138"/>
      <c r="L131" s="139">
        <f t="shared" si="6"/>
        <v>0</v>
      </c>
      <c r="M131" s="138"/>
      <c r="N131" s="138"/>
      <c r="O131" s="138"/>
      <c r="P131" s="138"/>
      <c r="Q131" s="138"/>
      <c r="R131" s="138"/>
      <c r="S131" s="139">
        <f t="shared" si="7"/>
        <v>0</v>
      </c>
    </row>
    <row r="132" spans="1:19" s="94" customFormat="1">
      <c r="A132" s="138"/>
      <c r="B132" s="138"/>
      <c r="C132" s="138"/>
      <c r="D132" s="138"/>
      <c r="E132" s="138"/>
      <c r="F132" s="138"/>
      <c r="G132" s="138"/>
      <c r="H132" s="138"/>
      <c r="I132" s="138"/>
      <c r="J132" s="138"/>
      <c r="K132" s="138"/>
      <c r="L132" s="139">
        <f t="shared" si="6"/>
        <v>0</v>
      </c>
      <c r="M132" s="138"/>
      <c r="N132" s="138"/>
      <c r="O132" s="138"/>
      <c r="P132" s="138"/>
      <c r="Q132" s="138"/>
      <c r="R132" s="138"/>
      <c r="S132" s="139">
        <f t="shared" si="7"/>
        <v>0</v>
      </c>
    </row>
    <row r="133" spans="1:19" s="94" customFormat="1">
      <c r="A133" s="138"/>
      <c r="B133" s="138"/>
      <c r="C133" s="138"/>
      <c r="D133" s="138"/>
      <c r="E133" s="138"/>
      <c r="F133" s="138"/>
      <c r="G133" s="138"/>
      <c r="H133" s="138"/>
      <c r="I133" s="138"/>
      <c r="J133" s="138"/>
      <c r="K133" s="138"/>
      <c r="L133" s="139">
        <f t="shared" si="6"/>
        <v>0</v>
      </c>
      <c r="M133" s="138"/>
      <c r="N133" s="138"/>
      <c r="O133" s="138"/>
      <c r="P133" s="138"/>
      <c r="Q133" s="138"/>
      <c r="R133" s="138"/>
      <c r="S133" s="139">
        <f t="shared" si="7"/>
        <v>0</v>
      </c>
    </row>
    <row r="134" spans="1:19" s="94" customFormat="1">
      <c r="A134" s="138"/>
      <c r="B134" s="138"/>
      <c r="C134" s="138"/>
      <c r="D134" s="138"/>
      <c r="E134" s="138"/>
      <c r="F134" s="138"/>
      <c r="G134" s="138"/>
      <c r="H134" s="138"/>
      <c r="I134" s="138"/>
      <c r="J134" s="138"/>
      <c r="K134" s="138"/>
      <c r="L134" s="139">
        <f t="shared" si="6"/>
        <v>0</v>
      </c>
      <c r="M134" s="138"/>
      <c r="N134" s="138"/>
      <c r="O134" s="138"/>
      <c r="P134" s="138"/>
      <c r="Q134" s="138"/>
      <c r="R134" s="138"/>
      <c r="S134" s="139">
        <f t="shared" si="7"/>
        <v>0</v>
      </c>
    </row>
    <row r="135" spans="1:19" s="94" customFormat="1">
      <c r="A135" s="138"/>
      <c r="B135" s="138"/>
      <c r="C135" s="138"/>
      <c r="D135" s="138"/>
      <c r="E135" s="138"/>
      <c r="F135" s="138"/>
      <c r="G135" s="138"/>
      <c r="H135" s="138"/>
      <c r="I135" s="138"/>
      <c r="J135" s="138"/>
      <c r="K135" s="138"/>
      <c r="L135" s="139">
        <f t="shared" si="6"/>
        <v>0</v>
      </c>
      <c r="M135" s="138"/>
      <c r="N135" s="138"/>
      <c r="O135" s="138"/>
      <c r="P135" s="138"/>
      <c r="Q135" s="138"/>
      <c r="R135" s="138"/>
      <c r="S135" s="139">
        <f t="shared" si="7"/>
        <v>0</v>
      </c>
    </row>
    <row r="136" spans="1:19" s="94" customFormat="1">
      <c r="A136" s="138"/>
      <c r="B136" s="138"/>
      <c r="C136" s="138"/>
      <c r="D136" s="138"/>
      <c r="E136" s="138"/>
      <c r="F136" s="138"/>
      <c r="G136" s="138"/>
      <c r="H136" s="138"/>
      <c r="I136" s="138"/>
      <c r="J136" s="138"/>
      <c r="K136" s="138"/>
      <c r="L136" s="139">
        <f t="shared" si="6"/>
        <v>0</v>
      </c>
      <c r="M136" s="138"/>
      <c r="N136" s="138"/>
      <c r="O136" s="138"/>
      <c r="P136" s="138"/>
      <c r="Q136" s="138"/>
      <c r="R136" s="138"/>
      <c r="S136" s="139">
        <f t="shared" si="7"/>
        <v>0</v>
      </c>
    </row>
    <row r="137" spans="1:19" s="94" customFormat="1">
      <c r="A137" s="138"/>
      <c r="B137" s="138"/>
      <c r="C137" s="138"/>
      <c r="D137" s="138"/>
      <c r="E137" s="138"/>
      <c r="F137" s="138"/>
      <c r="G137" s="138"/>
      <c r="H137" s="138"/>
      <c r="I137" s="138"/>
      <c r="J137" s="138"/>
      <c r="K137" s="138"/>
      <c r="L137" s="139">
        <f t="shared" si="6"/>
        <v>0</v>
      </c>
      <c r="M137" s="138"/>
      <c r="N137" s="138"/>
      <c r="O137" s="138"/>
      <c r="P137" s="138"/>
      <c r="Q137" s="138"/>
      <c r="R137" s="138"/>
      <c r="S137" s="139">
        <f t="shared" si="7"/>
        <v>0</v>
      </c>
    </row>
    <row r="138" spans="1:19" s="94" customFormat="1">
      <c r="A138" s="138"/>
      <c r="B138" s="138"/>
      <c r="C138" s="138"/>
      <c r="D138" s="138"/>
      <c r="E138" s="138"/>
      <c r="F138" s="138"/>
      <c r="G138" s="138"/>
      <c r="H138" s="138"/>
      <c r="I138" s="138"/>
      <c r="J138" s="138"/>
      <c r="K138" s="138"/>
      <c r="L138" s="139">
        <f t="shared" ref="L138:L142" si="8">+E138*H138*K138</f>
        <v>0</v>
      </c>
      <c r="M138" s="138"/>
      <c r="N138" s="138"/>
      <c r="O138" s="138"/>
      <c r="P138" s="138"/>
      <c r="Q138" s="138"/>
      <c r="R138" s="138"/>
      <c r="S138" s="139">
        <f t="shared" ref="S138:S142" si="9">+P138*Q138*R138</f>
        <v>0</v>
      </c>
    </row>
    <row r="139" spans="1:19" s="94" customFormat="1">
      <c r="A139" s="138"/>
      <c r="B139" s="138"/>
      <c r="C139" s="138"/>
      <c r="D139" s="138"/>
      <c r="E139" s="138"/>
      <c r="F139" s="138"/>
      <c r="G139" s="138"/>
      <c r="H139" s="138"/>
      <c r="I139" s="138"/>
      <c r="J139" s="138"/>
      <c r="K139" s="138"/>
      <c r="L139" s="139">
        <f t="shared" si="8"/>
        <v>0</v>
      </c>
      <c r="M139" s="138"/>
      <c r="N139" s="138"/>
      <c r="O139" s="138"/>
      <c r="P139" s="138"/>
      <c r="Q139" s="138"/>
      <c r="R139" s="138"/>
      <c r="S139" s="139">
        <f t="shared" si="9"/>
        <v>0</v>
      </c>
    </row>
    <row r="140" spans="1:19" s="94" customFormat="1">
      <c r="A140" s="138"/>
      <c r="B140" s="138"/>
      <c r="C140" s="138"/>
      <c r="D140" s="138"/>
      <c r="E140" s="138"/>
      <c r="F140" s="138"/>
      <c r="G140" s="138"/>
      <c r="H140" s="138"/>
      <c r="I140" s="138"/>
      <c r="J140" s="138"/>
      <c r="K140" s="138"/>
      <c r="L140" s="139">
        <f t="shared" si="8"/>
        <v>0</v>
      </c>
      <c r="M140" s="138"/>
      <c r="N140" s="138"/>
      <c r="O140" s="138"/>
      <c r="P140" s="138"/>
      <c r="Q140" s="138"/>
      <c r="R140" s="138"/>
      <c r="S140" s="139">
        <f t="shared" si="9"/>
        <v>0</v>
      </c>
    </row>
    <row r="141" spans="1:19" s="94" customFormat="1">
      <c r="A141" s="138"/>
      <c r="B141" s="138"/>
      <c r="C141" s="138"/>
      <c r="D141" s="138"/>
      <c r="E141" s="138"/>
      <c r="F141" s="138"/>
      <c r="G141" s="138"/>
      <c r="H141" s="138"/>
      <c r="I141" s="138"/>
      <c r="J141" s="138"/>
      <c r="K141" s="138"/>
      <c r="L141" s="139">
        <f t="shared" si="8"/>
        <v>0</v>
      </c>
      <c r="M141" s="138"/>
      <c r="N141" s="138"/>
      <c r="O141" s="138"/>
      <c r="P141" s="138"/>
      <c r="Q141" s="138"/>
      <c r="R141" s="138"/>
      <c r="S141" s="139">
        <f t="shared" si="9"/>
        <v>0</v>
      </c>
    </row>
    <row r="142" spans="1:19" s="94" customFormat="1">
      <c r="A142" s="138"/>
      <c r="B142" s="138"/>
      <c r="C142" s="138"/>
      <c r="D142" s="138"/>
      <c r="E142" s="138"/>
      <c r="F142" s="138"/>
      <c r="G142" s="138"/>
      <c r="H142" s="138"/>
      <c r="I142" s="138"/>
      <c r="J142" s="138"/>
      <c r="K142" s="138"/>
      <c r="L142" s="139">
        <f t="shared" si="8"/>
        <v>0</v>
      </c>
      <c r="M142" s="138"/>
      <c r="N142" s="138"/>
      <c r="O142" s="138"/>
      <c r="P142" s="138"/>
      <c r="Q142" s="138"/>
      <c r="R142" s="138"/>
      <c r="S142" s="139">
        <f t="shared" si="9"/>
        <v>0</v>
      </c>
    </row>
    <row r="143" spans="1:19" s="94" customFormat="1"/>
    <row r="144" spans="1:19" s="94" customFormat="1"/>
    <row r="145" s="94" customFormat="1"/>
    <row r="146" s="94" customFormat="1"/>
    <row r="147" s="94" customFormat="1"/>
    <row r="148" s="94" customFormat="1"/>
    <row r="149" s="94" customFormat="1"/>
    <row r="150" s="94" customFormat="1"/>
    <row r="151" s="94" customFormat="1"/>
    <row r="152" s="94" customFormat="1"/>
    <row r="153" s="94" customFormat="1"/>
    <row r="154" s="94" customFormat="1"/>
    <row r="155" s="94" customFormat="1"/>
    <row r="156" s="94" customFormat="1"/>
    <row r="157" s="94" customFormat="1"/>
    <row r="158" s="94" customFormat="1"/>
    <row r="159" s="94" customFormat="1"/>
    <row r="160" s="94" customFormat="1"/>
    <row r="161" s="94" customFormat="1"/>
    <row r="162" s="94" customFormat="1"/>
    <row r="163" s="94" customFormat="1"/>
    <row r="164" s="94" customFormat="1"/>
    <row r="165" s="94" customFormat="1"/>
    <row r="166" s="94" customFormat="1"/>
    <row r="167" s="94" customFormat="1"/>
    <row r="168" s="94" customFormat="1"/>
    <row r="169" s="94" customFormat="1"/>
    <row r="170" s="94" customFormat="1"/>
    <row r="171" s="94" customFormat="1"/>
    <row r="172" s="94" customFormat="1"/>
    <row r="173" s="94" customFormat="1"/>
    <row r="174" s="94" customFormat="1"/>
    <row r="175" s="94" customFormat="1"/>
    <row r="176" s="94" customFormat="1"/>
    <row r="177" s="94" customFormat="1"/>
    <row r="178" s="94" customFormat="1"/>
    <row r="179" s="94" customFormat="1"/>
    <row r="180" s="94" customFormat="1"/>
    <row r="181" s="94" customFormat="1"/>
    <row r="182" s="94" customFormat="1"/>
    <row r="183" s="94" customFormat="1"/>
    <row r="184" s="94" customFormat="1"/>
    <row r="185" s="94" customFormat="1"/>
    <row r="186" s="94" customFormat="1"/>
    <row r="187" s="94" customFormat="1"/>
    <row r="188" s="94" customFormat="1"/>
    <row r="189" s="94" customFormat="1"/>
    <row r="190" s="94" customFormat="1"/>
    <row r="191" s="94" customFormat="1"/>
    <row r="192" s="94" customFormat="1"/>
    <row r="193" s="94" customFormat="1"/>
    <row r="194" s="94" customFormat="1"/>
    <row r="195" s="94" customFormat="1"/>
    <row r="196" s="94" customFormat="1"/>
    <row r="197" s="94" customFormat="1"/>
    <row r="198" s="94" customFormat="1"/>
    <row r="199" s="94" customFormat="1"/>
    <row r="200" s="94" customFormat="1"/>
    <row r="201" s="94" customFormat="1"/>
    <row r="202" s="94" customFormat="1"/>
    <row r="203" s="94" customFormat="1"/>
    <row r="204" s="94" customFormat="1"/>
    <row r="205" s="94" customFormat="1"/>
    <row r="206" s="94" customFormat="1"/>
    <row r="207" s="94" customFormat="1"/>
    <row r="208" s="94" customFormat="1"/>
    <row r="209" s="94" customFormat="1"/>
    <row r="210" s="94" customFormat="1"/>
    <row r="211" s="94" customFormat="1"/>
    <row r="212" s="94" customFormat="1"/>
    <row r="213" s="94" customFormat="1"/>
    <row r="214" s="94" customFormat="1"/>
    <row r="215" s="94" customFormat="1"/>
    <row r="216" s="94" customFormat="1"/>
    <row r="217" s="94" customFormat="1"/>
    <row r="218" s="94" customFormat="1"/>
    <row r="219" s="94" customFormat="1"/>
    <row r="220" s="94" customFormat="1"/>
    <row r="221" s="94" customFormat="1"/>
    <row r="222" s="94" customFormat="1"/>
    <row r="223" s="94" customFormat="1"/>
    <row r="224" s="94" customFormat="1"/>
    <row r="225" s="94" customFormat="1"/>
    <row r="226" s="94" customFormat="1"/>
    <row r="227" s="94" customFormat="1"/>
    <row r="228" s="94" customFormat="1"/>
    <row r="229" s="94" customFormat="1"/>
    <row r="230" s="94" customFormat="1"/>
    <row r="231" s="94" customFormat="1"/>
    <row r="232" s="94" customFormat="1"/>
    <row r="233" s="94" customFormat="1"/>
    <row r="234" s="94" customFormat="1"/>
    <row r="235" s="94" customFormat="1"/>
    <row r="236" s="94" customFormat="1"/>
    <row r="237" s="94" customFormat="1"/>
    <row r="238" s="94" customFormat="1"/>
    <row r="239" s="94" customFormat="1"/>
    <row r="240" s="94" customFormat="1"/>
    <row r="241" s="94" customFormat="1"/>
    <row r="242" s="94" customFormat="1"/>
    <row r="243" s="94" customFormat="1"/>
    <row r="244" s="94" customFormat="1"/>
    <row r="245" s="94" customFormat="1"/>
    <row r="246" s="94" customFormat="1"/>
    <row r="247" s="94" customFormat="1"/>
    <row r="248" s="94" customFormat="1"/>
    <row r="249" s="94" customFormat="1"/>
    <row r="250" s="94" customFormat="1"/>
    <row r="251" s="94" customFormat="1"/>
    <row r="252" s="94" customFormat="1"/>
    <row r="253" s="94" customFormat="1"/>
    <row r="254" s="94" customFormat="1"/>
    <row r="255" s="94" customFormat="1"/>
    <row r="256" s="94" customFormat="1"/>
    <row r="257" s="94" customFormat="1"/>
    <row r="258" s="94" customFormat="1"/>
    <row r="259" s="94" customFormat="1"/>
    <row r="260" s="94" customFormat="1"/>
    <row r="261" s="94" customFormat="1"/>
    <row r="262" s="94" customFormat="1"/>
    <row r="263" s="94" customFormat="1"/>
    <row r="264" s="94" customFormat="1"/>
    <row r="265" s="94" customFormat="1"/>
    <row r="266" s="94" customFormat="1"/>
    <row r="267" s="94" customFormat="1"/>
    <row r="268" s="94" customFormat="1"/>
    <row r="269" s="94" customFormat="1"/>
    <row r="270" s="94" customFormat="1"/>
    <row r="271" s="94" customFormat="1"/>
    <row r="272" s="94" customFormat="1"/>
    <row r="273" s="94" customFormat="1"/>
    <row r="274" s="94" customFormat="1"/>
    <row r="275" s="94" customFormat="1"/>
    <row r="276" s="94" customFormat="1"/>
    <row r="277" s="94" customFormat="1"/>
    <row r="278" s="94" customFormat="1"/>
    <row r="279" s="94" customFormat="1"/>
    <row r="280" s="94" customFormat="1"/>
    <row r="281" s="94" customFormat="1"/>
    <row r="282" s="94" customFormat="1"/>
    <row r="283" s="94" customFormat="1"/>
    <row r="284" s="94" customFormat="1"/>
    <row r="285" s="94" customFormat="1"/>
    <row r="286" s="94" customFormat="1"/>
    <row r="287" s="94" customFormat="1"/>
    <row r="288" s="94" customFormat="1"/>
    <row r="289" s="94" customFormat="1"/>
    <row r="290" s="94" customFormat="1"/>
    <row r="291" s="94" customFormat="1"/>
    <row r="292" s="94" customFormat="1"/>
    <row r="293" s="94" customFormat="1"/>
    <row r="294" s="94" customFormat="1"/>
    <row r="295" s="94" customFormat="1"/>
    <row r="296" s="94" customFormat="1"/>
    <row r="297" s="94" customFormat="1"/>
    <row r="298" s="94" customFormat="1"/>
    <row r="299" s="94" customFormat="1"/>
    <row r="300" s="94" customFormat="1"/>
    <row r="301" s="94" customFormat="1"/>
    <row r="302" s="94" customFormat="1"/>
    <row r="303" s="94" customFormat="1"/>
    <row r="304" s="94" customFormat="1"/>
    <row r="305" s="94" customFormat="1"/>
    <row r="306" s="94" customFormat="1"/>
    <row r="307" s="94" customFormat="1"/>
    <row r="308" s="94" customFormat="1"/>
    <row r="309" s="94" customFormat="1"/>
    <row r="310" s="94" customFormat="1"/>
    <row r="311" s="94" customFormat="1"/>
    <row r="312" s="94" customFormat="1"/>
    <row r="313" s="94" customFormat="1"/>
    <row r="314" s="94" customFormat="1"/>
    <row r="315" s="94" customFormat="1"/>
    <row r="316" s="94" customFormat="1"/>
    <row r="317" s="94" customFormat="1"/>
    <row r="318" s="94" customFormat="1"/>
    <row r="319" s="94" customFormat="1"/>
    <row r="320" s="94" customFormat="1"/>
    <row r="321" s="94" customFormat="1"/>
    <row r="322" s="94" customFormat="1"/>
    <row r="323" s="94" customFormat="1"/>
    <row r="324" s="94" customFormat="1"/>
    <row r="325" s="94" customFormat="1"/>
    <row r="326" s="94" customFormat="1"/>
    <row r="327" s="94" customFormat="1"/>
    <row r="328" s="94" customFormat="1"/>
    <row r="329" s="94" customFormat="1"/>
    <row r="330" s="94" customFormat="1"/>
    <row r="331" s="94" customFormat="1"/>
    <row r="332" s="94" customFormat="1"/>
    <row r="333" s="94" customFormat="1"/>
    <row r="334" s="94" customFormat="1"/>
    <row r="335" s="94" customFormat="1"/>
    <row r="336" s="94" customFormat="1"/>
    <row r="337" s="94" customFormat="1"/>
    <row r="338" s="94" customFormat="1"/>
    <row r="339" s="94" customFormat="1"/>
    <row r="340" s="94" customFormat="1"/>
    <row r="341" s="94" customFormat="1"/>
    <row r="342" s="94" customFormat="1"/>
    <row r="343" s="94" customFormat="1"/>
    <row r="344" s="94" customFormat="1"/>
    <row r="345" s="94" customFormat="1"/>
    <row r="346" s="94" customFormat="1"/>
    <row r="347" s="94" customFormat="1"/>
    <row r="348" s="94" customFormat="1"/>
    <row r="349" s="94" customFormat="1"/>
    <row r="350" s="94" customFormat="1"/>
    <row r="351" s="94" customFormat="1"/>
    <row r="352" s="94" customFormat="1"/>
    <row r="353" s="94" customFormat="1"/>
    <row r="354" s="94" customFormat="1"/>
    <row r="355" s="94" customFormat="1"/>
    <row r="356" s="94" customFormat="1"/>
    <row r="357" s="94" customFormat="1"/>
    <row r="358" s="94" customFormat="1"/>
    <row r="359" s="94" customFormat="1"/>
    <row r="360" s="94" customFormat="1"/>
    <row r="361" s="94" customFormat="1"/>
    <row r="362" s="94" customFormat="1"/>
  </sheetData>
  <mergeCells count="19">
    <mergeCell ref="A5:B5"/>
    <mergeCell ref="C5:D5"/>
    <mergeCell ref="E5:H5"/>
    <mergeCell ref="I5:J5"/>
    <mergeCell ref="A1:L2"/>
    <mergeCell ref="A3:L3"/>
    <mergeCell ref="M1:P3"/>
    <mergeCell ref="Q2:S2"/>
    <mergeCell ref="Q3:S3"/>
    <mergeCell ref="Q1:S1"/>
    <mergeCell ref="C9:J9"/>
    <mergeCell ref="O10:S10"/>
    <mergeCell ref="A6:B6"/>
    <mergeCell ref="C6:D6"/>
    <mergeCell ref="F7:H7"/>
    <mergeCell ref="I6:J6"/>
    <mergeCell ref="A7:B7"/>
    <mergeCell ref="G8:H8"/>
    <mergeCell ref="F6:H6"/>
  </mergeCells>
  <printOptions horizontalCentered="1" verticalCentered="1"/>
  <pageMargins left="0.7" right="0.7" top="0.5" bottom="0.5" header="0.3" footer="0.3"/>
  <pageSetup scale="73" orientation="landscape" horizontalDpi="1200" verticalDpi="1200" r:id="rId1"/>
  <headerFooter>
    <oddFooter>&amp;C&amp;14&amp;A&amp;RPage  &amp;P of &amp;N</oddFooter>
  </headerFooter>
  <rowBreaks count="1" manualBreakCount="1">
    <brk id="54" max="16383" man="1"/>
  </rowBreaks>
  <colBreaks count="1" manualBreakCount="1">
    <brk id="1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8688" r:id="rId4" name="Check Box 16">
              <controlPr locked="0" defaultSize="0" autoFill="0" autoLine="0" autoPict="0">
                <anchor moveWithCells="1">
                  <from>
                    <xdr:col>14</xdr:col>
                    <xdr:colOff>990600</xdr:colOff>
                    <xdr:row>1</xdr:row>
                    <xdr:rowOff>66675</xdr:rowOff>
                  </from>
                  <to>
                    <xdr:col>15</xdr:col>
                    <xdr:colOff>104775</xdr:colOff>
                    <xdr:row>2</xdr:row>
                    <xdr:rowOff>19050</xdr:rowOff>
                  </to>
                </anchor>
              </controlPr>
            </control>
          </mc:Choice>
        </mc:AlternateContent>
        <mc:AlternateContent xmlns:mc="http://schemas.openxmlformats.org/markup-compatibility/2006">
          <mc:Choice Requires="x14">
            <control shapeId="28690" r:id="rId5" name="Check Box 18">
              <controlPr locked="0" defaultSize="0" autoFill="0" autoLine="0" autoPict="0">
                <anchor moveWithCells="1">
                  <from>
                    <xdr:col>14</xdr:col>
                    <xdr:colOff>990600</xdr:colOff>
                    <xdr:row>2</xdr:row>
                    <xdr:rowOff>57150</xdr:rowOff>
                  </from>
                  <to>
                    <xdr:col>15</xdr:col>
                    <xdr:colOff>114300</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7176C-575B-4AA1-B1B1-83982A9E6CD2}">
  <sheetPr codeName="Sheet12">
    <tabColor rgb="FF002060"/>
    <pageSetUpPr fitToPage="1"/>
  </sheetPr>
  <dimension ref="A1:AZ40"/>
  <sheetViews>
    <sheetView topLeftCell="C1" zoomScale="69" zoomScaleNormal="69" zoomScaleSheetLayoutView="40" workbookViewId="0">
      <selection activeCell="Y2" sqref="Y2"/>
    </sheetView>
  </sheetViews>
  <sheetFormatPr defaultColWidth="9.140625" defaultRowHeight="12.75"/>
  <cols>
    <col min="1" max="1" width="20.42578125" style="107" customWidth="1"/>
    <col min="2" max="9" width="9.140625" style="107"/>
    <col min="10" max="10" width="10.42578125" style="107" customWidth="1"/>
    <col min="11" max="11" width="23.85546875" style="107" customWidth="1"/>
    <col min="12" max="12" width="52.140625" style="107" customWidth="1"/>
    <col min="13" max="13" width="7.85546875" style="107" customWidth="1"/>
    <col min="14" max="14" width="15.7109375" style="107" customWidth="1"/>
    <col min="15" max="18" width="9.140625" style="107"/>
    <col min="19" max="19" width="17" style="107" customWidth="1"/>
    <col min="20" max="20" width="9" style="107" customWidth="1"/>
    <col min="21" max="21" width="9.140625" style="107"/>
    <col min="22" max="22" width="21.140625" style="107" customWidth="1"/>
    <col min="23" max="26" width="9.140625" style="107"/>
    <col min="27" max="27" width="21.42578125" style="107" customWidth="1"/>
    <col min="28" max="30" width="9.140625" style="107"/>
    <col min="31" max="31" width="0.140625" style="107" customWidth="1"/>
    <col min="32" max="16384" width="9.140625" style="107"/>
  </cols>
  <sheetData>
    <row r="1" spans="1:52">
      <c r="A1" s="146"/>
      <c r="B1" s="146"/>
      <c r="C1" s="146"/>
      <c r="D1" s="146"/>
      <c r="E1" s="146"/>
      <c r="F1" s="146"/>
      <c r="G1" s="146"/>
      <c r="H1" s="146"/>
      <c r="I1" s="146"/>
      <c r="J1" s="146"/>
      <c r="K1" s="146"/>
      <c r="L1" s="146"/>
      <c r="M1" s="147"/>
      <c r="N1" s="146"/>
      <c r="O1" s="146"/>
      <c r="P1" s="146"/>
      <c r="Q1" s="146"/>
      <c r="R1" s="146"/>
      <c r="S1" s="146"/>
      <c r="T1" s="146"/>
      <c r="U1" s="102"/>
      <c r="V1" s="146"/>
      <c r="W1" s="146"/>
      <c r="X1" s="146"/>
      <c r="Y1" s="146"/>
      <c r="Z1" s="146"/>
      <c r="AA1" s="146"/>
      <c r="AB1" s="146"/>
      <c r="AC1" s="146"/>
      <c r="AD1" s="146"/>
      <c r="AE1" s="146"/>
      <c r="AF1" s="102"/>
      <c r="AG1" s="102"/>
      <c r="AH1" s="102"/>
      <c r="AI1" s="102"/>
      <c r="AJ1" s="102"/>
      <c r="AK1" s="102"/>
      <c r="AL1" s="102"/>
      <c r="AM1" s="102"/>
      <c r="AN1" s="102"/>
      <c r="AO1" s="102"/>
      <c r="AP1" s="102"/>
      <c r="AQ1" s="102"/>
      <c r="AR1" s="102"/>
      <c r="AS1" s="102"/>
      <c r="AT1" s="102"/>
      <c r="AU1" s="102"/>
      <c r="AV1" s="102"/>
      <c r="AW1" s="102"/>
      <c r="AX1" s="102"/>
      <c r="AY1" s="102"/>
      <c r="AZ1" s="102"/>
    </row>
    <row r="2" spans="1:52" ht="42.75" customHeight="1">
      <c r="A2" s="146"/>
      <c r="B2" s="146"/>
      <c r="C2" s="146"/>
      <c r="D2" s="146"/>
      <c r="E2" s="146"/>
      <c r="F2" s="146"/>
      <c r="G2" s="146"/>
      <c r="H2" s="146"/>
      <c r="I2" s="146"/>
      <c r="J2" s="146"/>
      <c r="K2" s="1582" t="s">
        <v>350</v>
      </c>
      <c r="L2" s="1583"/>
      <c r="M2" s="1583"/>
      <c r="N2" s="1583"/>
      <c r="O2" s="146"/>
      <c r="P2" s="146"/>
      <c r="Q2" s="146"/>
      <c r="R2" s="146"/>
      <c r="S2" s="146"/>
      <c r="T2" s="146"/>
      <c r="U2" s="102"/>
      <c r="V2" s="146"/>
      <c r="W2" s="146"/>
      <c r="X2" s="146"/>
      <c r="Y2" s="146"/>
      <c r="Z2" s="146"/>
      <c r="AA2" s="146"/>
      <c r="AB2" s="146"/>
      <c r="AC2" s="146"/>
      <c r="AD2" s="146"/>
      <c r="AE2" s="146"/>
      <c r="AF2" s="102"/>
      <c r="AG2" s="102"/>
      <c r="AH2" s="102"/>
      <c r="AI2" s="102"/>
      <c r="AJ2" s="102"/>
      <c r="AK2" s="102"/>
      <c r="AL2" s="102"/>
      <c r="AM2" s="102"/>
      <c r="AN2" s="102"/>
      <c r="AO2" s="102"/>
      <c r="AP2" s="102"/>
      <c r="AQ2" s="102"/>
      <c r="AR2" s="102"/>
      <c r="AS2" s="102"/>
      <c r="AT2" s="102"/>
      <c r="AU2" s="102"/>
      <c r="AV2" s="102"/>
      <c r="AW2" s="102"/>
      <c r="AX2" s="102"/>
      <c r="AY2" s="102"/>
      <c r="AZ2" s="102"/>
    </row>
    <row r="3" spans="1:52">
      <c r="A3" s="146"/>
      <c r="B3" s="146"/>
      <c r="C3" s="146"/>
      <c r="D3" s="146"/>
      <c r="E3" s="146"/>
      <c r="F3" s="146"/>
      <c r="G3" s="146"/>
      <c r="H3" s="146"/>
      <c r="I3" s="146"/>
      <c r="J3" s="146"/>
      <c r="K3" s="146"/>
      <c r="L3" s="146"/>
      <c r="M3" s="147"/>
      <c r="N3" s="146"/>
      <c r="O3" s="146"/>
      <c r="P3" s="146"/>
      <c r="Q3" s="146"/>
      <c r="R3" s="146"/>
      <c r="S3" s="146"/>
      <c r="T3" s="146"/>
      <c r="U3" s="102"/>
      <c r="V3" s="146"/>
      <c r="W3" s="146"/>
      <c r="X3" s="146"/>
      <c r="Y3" s="146"/>
      <c r="Z3" s="146"/>
      <c r="AA3" s="146"/>
      <c r="AB3" s="146"/>
      <c r="AC3" s="146"/>
      <c r="AD3" s="146"/>
      <c r="AE3" s="146"/>
      <c r="AF3" s="102"/>
      <c r="AG3" s="102"/>
      <c r="AH3" s="102"/>
      <c r="AI3" s="102"/>
      <c r="AJ3" s="102"/>
      <c r="AK3" s="102"/>
      <c r="AL3" s="102"/>
      <c r="AM3" s="102"/>
      <c r="AN3" s="102"/>
      <c r="AO3" s="102"/>
      <c r="AP3" s="102"/>
      <c r="AQ3" s="102"/>
      <c r="AR3" s="102"/>
      <c r="AS3" s="102"/>
      <c r="AT3" s="102"/>
      <c r="AU3" s="102"/>
      <c r="AV3" s="102"/>
      <c r="AW3" s="102"/>
      <c r="AX3" s="102"/>
      <c r="AY3" s="102"/>
      <c r="AZ3" s="102"/>
    </row>
    <row r="4" spans="1:52">
      <c r="A4" s="146"/>
      <c r="B4" s="146"/>
      <c r="C4" s="146"/>
      <c r="D4" s="146"/>
      <c r="E4" s="146"/>
      <c r="F4" s="146"/>
      <c r="G4" s="146"/>
      <c r="H4" s="146"/>
      <c r="I4" s="146"/>
      <c r="J4" s="146"/>
      <c r="K4" s="146"/>
      <c r="L4" s="146"/>
      <c r="M4" s="147"/>
      <c r="N4" s="146"/>
      <c r="O4" s="146"/>
      <c r="P4" s="146"/>
      <c r="Q4" s="146"/>
      <c r="R4" s="146"/>
      <c r="S4" s="146"/>
      <c r="T4" s="146"/>
      <c r="U4" s="102"/>
      <c r="V4" s="146"/>
      <c r="W4" s="146"/>
      <c r="X4" s="146"/>
      <c r="Y4" s="146"/>
      <c r="Z4" s="146"/>
      <c r="AA4" s="146"/>
      <c r="AB4" s="146"/>
      <c r="AC4" s="146"/>
      <c r="AD4" s="146"/>
      <c r="AE4" s="146"/>
      <c r="AF4" s="102"/>
      <c r="AG4" s="102"/>
      <c r="AH4" s="102"/>
      <c r="AI4" s="102"/>
      <c r="AJ4" s="102"/>
      <c r="AK4" s="102"/>
      <c r="AL4" s="102"/>
      <c r="AM4" s="102"/>
      <c r="AN4" s="102"/>
      <c r="AO4" s="102"/>
      <c r="AP4" s="102"/>
      <c r="AQ4" s="102"/>
      <c r="AR4" s="102"/>
      <c r="AS4" s="102"/>
      <c r="AT4" s="102"/>
      <c r="AU4" s="102"/>
      <c r="AV4" s="102"/>
      <c r="AW4" s="102"/>
      <c r="AX4" s="102"/>
      <c r="AY4" s="102"/>
      <c r="AZ4" s="102"/>
    </row>
    <row r="5" spans="1:52">
      <c r="A5" s="146"/>
      <c r="B5" s="146"/>
      <c r="C5" s="146"/>
      <c r="D5" s="146"/>
      <c r="E5" s="146"/>
      <c r="F5" s="146"/>
      <c r="G5" s="146"/>
      <c r="H5" s="146"/>
      <c r="I5" s="146"/>
      <c r="J5" s="146"/>
      <c r="K5" s="146"/>
      <c r="L5" s="146"/>
      <c r="M5" s="147"/>
      <c r="N5" s="146"/>
      <c r="O5" s="146"/>
      <c r="P5" s="146"/>
      <c r="Q5" s="146"/>
      <c r="R5" s="146"/>
      <c r="S5" s="146"/>
      <c r="T5" s="146"/>
      <c r="U5" s="102"/>
      <c r="V5" s="146"/>
      <c r="W5" s="146"/>
      <c r="X5" s="146"/>
      <c r="Y5" s="146"/>
      <c r="Z5" s="146"/>
      <c r="AA5" s="146"/>
      <c r="AB5" s="146"/>
      <c r="AC5" s="146"/>
      <c r="AD5" s="146"/>
      <c r="AE5" s="146"/>
      <c r="AF5" s="102"/>
      <c r="AG5" s="102"/>
      <c r="AH5" s="102"/>
      <c r="AI5" s="102"/>
      <c r="AJ5" s="102"/>
      <c r="AK5" s="102"/>
      <c r="AL5" s="102"/>
      <c r="AM5" s="102"/>
      <c r="AN5" s="102"/>
      <c r="AO5" s="102"/>
      <c r="AP5" s="102"/>
      <c r="AQ5" s="102"/>
      <c r="AR5" s="102"/>
      <c r="AS5" s="102"/>
      <c r="AT5" s="102"/>
      <c r="AU5" s="102"/>
      <c r="AV5" s="102"/>
      <c r="AW5" s="102"/>
      <c r="AX5" s="102"/>
      <c r="AY5" s="102"/>
      <c r="AZ5" s="102"/>
    </row>
    <row r="6" spans="1:52" ht="97.9" customHeight="1">
      <c r="A6" s="148" t="s">
        <v>351</v>
      </c>
      <c r="B6" s="1574" t="s">
        <v>352</v>
      </c>
      <c r="C6" s="1575"/>
      <c r="D6" s="1575"/>
      <c r="E6" s="1575"/>
      <c r="F6" s="1575"/>
      <c r="G6" s="1575"/>
      <c r="H6" s="1575"/>
      <c r="I6" s="1575"/>
      <c r="J6" s="148" t="s">
        <v>353</v>
      </c>
      <c r="K6" s="148" t="s">
        <v>351</v>
      </c>
      <c r="L6" s="148" t="s">
        <v>354</v>
      </c>
      <c r="M6" s="149"/>
      <c r="N6" s="481" t="s">
        <v>355</v>
      </c>
      <c r="O6" s="1576" t="s">
        <v>356</v>
      </c>
      <c r="P6" s="1576"/>
      <c r="Q6" s="1576"/>
      <c r="R6" s="1576"/>
      <c r="S6" s="1576"/>
      <c r="T6" s="156" t="s">
        <v>353</v>
      </c>
      <c r="U6" s="102"/>
      <c r="V6" s="157" t="s">
        <v>357</v>
      </c>
      <c r="W6" s="1577" t="s">
        <v>358</v>
      </c>
      <c r="X6" s="1577"/>
      <c r="Y6" s="1577"/>
      <c r="Z6" s="1577"/>
      <c r="AA6" s="1577"/>
      <c r="AB6" s="157" t="s">
        <v>353</v>
      </c>
      <c r="AC6" s="1577" t="s">
        <v>359</v>
      </c>
      <c r="AD6" s="1578"/>
      <c r="AE6" s="1578"/>
      <c r="AF6" s="102"/>
      <c r="AG6" s="102"/>
      <c r="AH6" s="102"/>
      <c r="AI6" s="102"/>
      <c r="AJ6" s="102"/>
      <c r="AK6" s="102"/>
      <c r="AL6" s="102"/>
      <c r="AM6" s="102"/>
      <c r="AN6" s="102"/>
      <c r="AO6" s="102"/>
      <c r="AP6" s="102"/>
      <c r="AQ6" s="102"/>
      <c r="AR6" s="102"/>
      <c r="AS6" s="102"/>
      <c r="AT6" s="102"/>
      <c r="AU6" s="102"/>
      <c r="AV6" s="102"/>
      <c r="AW6" s="102"/>
      <c r="AX6" s="102"/>
      <c r="AY6" s="102"/>
      <c r="AZ6" s="102"/>
    </row>
    <row r="7" spans="1:52" s="154" customFormat="1" ht="50.25" customHeight="1">
      <c r="A7" s="1579" t="s">
        <v>360</v>
      </c>
      <c r="B7" s="1580" t="s">
        <v>361</v>
      </c>
      <c r="C7" s="1580"/>
      <c r="D7" s="1580"/>
      <c r="E7" s="1580"/>
      <c r="F7" s="1580"/>
      <c r="G7" s="1580"/>
      <c r="H7" s="1580"/>
      <c r="I7" s="1580"/>
      <c r="J7" s="150">
        <v>10</v>
      </c>
      <c r="K7" s="1579" t="s">
        <v>362</v>
      </c>
      <c r="L7" s="151" t="s">
        <v>363</v>
      </c>
      <c r="M7" s="152"/>
      <c r="N7" s="150" t="s">
        <v>364</v>
      </c>
      <c r="O7" s="1580" t="s">
        <v>365</v>
      </c>
      <c r="P7" s="1580"/>
      <c r="Q7" s="1580"/>
      <c r="R7" s="1580"/>
      <c r="S7" s="1580"/>
      <c r="T7" s="150">
        <v>10</v>
      </c>
      <c r="U7" s="153"/>
      <c r="V7" s="151" t="s">
        <v>366</v>
      </c>
      <c r="W7" s="1580" t="s">
        <v>367</v>
      </c>
      <c r="X7" s="1580"/>
      <c r="Y7" s="1580"/>
      <c r="Z7" s="1580"/>
      <c r="AA7" s="1580"/>
      <c r="AB7" s="150">
        <v>10</v>
      </c>
      <c r="AC7" s="1579" t="s">
        <v>368</v>
      </c>
      <c r="AD7" s="1579"/>
      <c r="AE7" s="1579"/>
      <c r="AF7" s="153"/>
      <c r="AG7" s="153"/>
      <c r="AH7" s="153"/>
      <c r="AI7" s="153"/>
      <c r="AJ7" s="153"/>
      <c r="AK7" s="153"/>
      <c r="AL7" s="153"/>
      <c r="AM7" s="153"/>
      <c r="AN7" s="153"/>
      <c r="AO7" s="153"/>
      <c r="AP7" s="153"/>
      <c r="AQ7" s="153"/>
      <c r="AR7" s="153"/>
      <c r="AS7" s="153"/>
      <c r="AT7" s="153"/>
      <c r="AU7" s="153"/>
      <c r="AV7" s="153"/>
      <c r="AW7" s="153"/>
      <c r="AX7" s="153"/>
      <c r="AY7" s="153"/>
      <c r="AZ7" s="153"/>
    </row>
    <row r="8" spans="1:52" s="154" customFormat="1" ht="68.25" customHeight="1">
      <c r="A8" s="1579"/>
      <c r="B8" s="1580" t="s">
        <v>369</v>
      </c>
      <c r="C8" s="1580"/>
      <c r="D8" s="1580"/>
      <c r="E8" s="1580"/>
      <c r="F8" s="1580"/>
      <c r="G8" s="1580"/>
      <c r="H8" s="1580"/>
      <c r="I8" s="1580"/>
      <c r="J8" s="150">
        <v>9</v>
      </c>
      <c r="K8" s="1579"/>
      <c r="L8" s="151" t="s">
        <v>370</v>
      </c>
      <c r="M8" s="152"/>
      <c r="N8" s="1579" t="s">
        <v>371</v>
      </c>
      <c r="O8" s="1580" t="s">
        <v>372</v>
      </c>
      <c r="P8" s="1580"/>
      <c r="Q8" s="1580"/>
      <c r="R8" s="1580"/>
      <c r="S8" s="1580"/>
      <c r="T8" s="150">
        <v>9</v>
      </c>
      <c r="U8" s="153"/>
      <c r="V8" s="151" t="s">
        <v>373</v>
      </c>
      <c r="W8" s="1580" t="s">
        <v>374</v>
      </c>
      <c r="X8" s="1580"/>
      <c r="Y8" s="1580"/>
      <c r="Z8" s="1580"/>
      <c r="AA8" s="1580"/>
      <c r="AB8" s="150">
        <v>9</v>
      </c>
      <c r="AC8" s="1579" t="s">
        <v>375</v>
      </c>
      <c r="AD8" s="1579"/>
      <c r="AE8" s="1579"/>
      <c r="AF8" s="153"/>
      <c r="AG8" s="153"/>
      <c r="AH8" s="153"/>
      <c r="AI8" s="153"/>
      <c r="AJ8" s="153"/>
      <c r="AK8" s="153"/>
      <c r="AL8" s="153"/>
      <c r="AM8" s="153"/>
      <c r="AN8" s="153"/>
      <c r="AO8" s="153"/>
      <c r="AP8" s="153"/>
      <c r="AQ8" s="153"/>
      <c r="AR8" s="153"/>
      <c r="AS8" s="153"/>
      <c r="AT8" s="153"/>
      <c r="AU8" s="153"/>
      <c r="AV8" s="153"/>
      <c r="AW8" s="153"/>
      <c r="AX8" s="153"/>
      <c r="AY8" s="153"/>
      <c r="AZ8" s="153"/>
    </row>
    <row r="9" spans="1:52" s="154" customFormat="1" ht="69.75" customHeight="1">
      <c r="A9" s="1581" t="s">
        <v>376</v>
      </c>
      <c r="B9" s="1580" t="s">
        <v>377</v>
      </c>
      <c r="C9" s="1580"/>
      <c r="D9" s="1580"/>
      <c r="E9" s="1580"/>
      <c r="F9" s="1580"/>
      <c r="G9" s="1580"/>
      <c r="H9" s="1580"/>
      <c r="I9" s="1580"/>
      <c r="J9" s="150">
        <v>8</v>
      </c>
      <c r="K9" s="150" t="s">
        <v>378</v>
      </c>
      <c r="L9" s="151" t="s">
        <v>379</v>
      </c>
      <c r="M9" s="152"/>
      <c r="N9" s="1579"/>
      <c r="O9" s="1580" t="s">
        <v>380</v>
      </c>
      <c r="P9" s="1580"/>
      <c r="Q9" s="1580"/>
      <c r="R9" s="1580"/>
      <c r="S9" s="1580"/>
      <c r="T9" s="150">
        <v>8</v>
      </c>
      <c r="U9" s="153"/>
      <c r="V9" s="151" t="s">
        <v>381</v>
      </c>
      <c r="W9" s="1580" t="s">
        <v>382</v>
      </c>
      <c r="X9" s="1580"/>
      <c r="Y9" s="1580"/>
      <c r="Z9" s="1580"/>
      <c r="AA9" s="1580"/>
      <c r="AB9" s="150">
        <v>8</v>
      </c>
      <c r="AC9" s="1579" t="s">
        <v>383</v>
      </c>
      <c r="AD9" s="1579"/>
      <c r="AE9" s="1579"/>
      <c r="AF9" s="153"/>
      <c r="AG9" s="153"/>
      <c r="AH9" s="153"/>
      <c r="AI9" s="153"/>
      <c r="AJ9" s="153"/>
      <c r="AK9" s="153"/>
      <c r="AL9" s="153"/>
      <c r="AM9" s="153"/>
      <c r="AN9" s="153"/>
      <c r="AO9" s="153"/>
      <c r="AP9" s="153"/>
      <c r="AQ9" s="153"/>
      <c r="AR9" s="153"/>
      <c r="AS9" s="153"/>
      <c r="AT9" s="153"/>
      <c r="AU9" s="153"/>
      <c r="AV9" s="153"/>
      <c r="AW9" s="153"/>
      <c r="AX9" s="153"/>
      <c r="AY9" s="153"/>
      <c r="AZ9" s="153"/>
    </row>
    <row r="10" spans="1:52" s="154" customFormat="1" ht="62.25" customHeight="1">
      <c r="A10" s="1581"/>
      <c r="B10" s="1580" t="s">
        <v>384</v>
      </c>
      <c r="C10" s="1580"/>
      <c r="D10" s="1580"/>
      <c r="E10" s="1580"/>
      <c r="F10" s="1580"/>
      <c r="G10" s="1580"/>
      <c r="H10" s="1580"/>
      <c r="I10" s="1580"/>
      <c r="J10" s="150">
        <v>7</v>
      </c>
      <c r="K10" s="150" t="s">
        <v>385</v>
      </c>
      <c r="L10" s="151" t="s">
        <v>386</v>
      </c>
      <c r="M10" s="1584"/>
      <c r="N10" s="1579"/>
      <c r="O10" s="1580" t="s">
        <v>387</v>
      </c>
      <c r="P10" s="1580"/>
      <c r="Q10" s="1580"/>
      <c r="R10" s="1580"/>
      <c r="S10" s="1580"/>
      <c r="T10" s="150">
        <v>7</v>
      </c>
      <c r="U10" s="153"/>
      <c r="V10" s="151" t="s">
        <v>388</v>
      </c>
      <c r="W10" s="1580" t="s">
        <v>389</v>
      </c>
      <c r="X10" s="1580"/>
      <c r="Y10" s="1580"/>
      <c r="Z10" s="1580"/>
      <c r="AA10" s="1580"/>
      <c r="AB10" s="150">
        <v>7</v>
      </c>
      <c r="AC10" s="1579" t="s">
        <v>390</v>
      </c>
      <c r="AD10" s="1579"/>
      <c r="AE10" s="1579"/>
      <c r="AF10" s="153"/>
      <c r="AG10" s="153"/>
      <c r="AH10" s="153"/>
      <c r="AI10" s="153"/>
      <c r="AJ10" s="153"/>
      <c r="AK10" s="153"/>
      <c r="AL10" s="153"/>
      <c r="AM10" s="153"/>
      <c r="AN10" s="153"/>
      <c r="AO10" s="153"/>
      <c r="AP10" s="153"/>
      <c r="AQ10" s="153"/>
      <c r="AR10" s="153"/>
      <c r="AS10" s="153"/>
      <c r="AT10" s="153"/>
      <c r="AU10" s="153"/>
      <c r="AV10" s="153"/>
      <c r="AW10" s="153"/>
      <c r="AX10" s="153"/>
      <c r="AY10" s="153"/>
      <c r="AZ10" s="153"/>
    </row>
    <row r="11" spans="1:52" s="154" customFormat="1" ht="63.75" customHeight="1">
      <c r="A11" s="1581" t="s">
        <v>391</v>
      </c>
      <c r="B11" s="1580" t="s">
        <v>392</v>
      </c>
      <c r="C11" s="1580"/>
      <c r="D11" s="1580"/>
      <c r="E11" s="1580"/>
      <c r="F11" s="1580"/>
      <c r="G11" s="1580"/>
      <c r="H11" s="1580"/>
      <c r="I11" s="1580"/>
      <c r="J11" s="150">
        <v>6</v>
      </c>
      <c r="K11" s="1579" t="s">
        <v>393</v>
      </c>
      <c r="L11" s="151" t="s">
        <v>394</v>
      </c>
      <c r="M11" s="1585"/>
      <c r="N11" s="1579" t="s">
        <v>395</v>
      </c>
      <c r="O11" s="1580" t="s">
        <v>396</v>
      </c>
      <c r="P11" s="1580"/>
      <c r="Q11" s="1580"/>
      <c r="R11" s="1580"/>
      <c r="S11" s="1580"/>
      <c r="T11" s="150">
        <v>6</v>
      </c>
      <c r="U11" s="153"/>
      <c r="V11" s="151" t="s">
        <v>381</v>
      </c>
      <c r="W11" s="1580" t="s">
        <v>397</v>
      </c>
      <c r="X11" s="1580"/>
      <c r="Y11" s="1580"/>
      <c r="Z11" s="1580"/>
      <c r="AA11" s="1580"/>
      <c r="AB11" s="150">
        <v>6</v>
      </c>
      <c r="AC11" s="1579" t="s">
        <v>398</v>
      </c>
      <c r="AD11" s="1579"/>
      <c r="AE11" s="1579"/>
      <c r="AF11" s="153"/>
      <c r="AG11" s="153"/>
      <c r="AH11" s="153"/>
      <c r="AI11" s="153"/>
      <c r="AJ11" s="153"/>
      <c r="AK11" s="153"/>
      <c r="AL11" s="153"/>
      <c r="AM11" s="153"/>
      <c r="AN11" s="153"/>
      <c r="AO11" s="153"/>
      <c r="AP11" s="153"/>
      <c r="AQ11" s="153"/>
      <c r="AR11" s="153"/>
      <c r="AS11" s="153"/>
      <c r="AT11" s="153"/>
      <c r="AU11" s="153"/>
      <c r="AV11" s="153"/>
      <c r="AW11" s="153"/>
      <c r="AX11" s="153"/>
      <c r="AY11" s="153"/>
      <c r="AZ11" s="153"/>
    </row>
    <row r="12" spans="1:52" s="154" customFormat="1" ht="90.75" customHeight="1">
      <c r="A12" s="1581"/>
      <c r="B12" s="1580" t="s">
        <v>399</v>
      </c>
      <c r="C12" s="1580"/>
      <c r="D12" s="1580"/>
      <c r="E12" s="1580"/>
      <c r="F12" s="1580"/>
      <c r="G12" s="1580"/>
      <c r="H12" s="1580"/>
      <c r="I12" s="1580"/>
      <c r="J12" s="150">
        <v>5</v>
      </c>
      <c r="K12" s="1579"/>
      <c r="L12" s="151" t="s">
        <v>400</v>
      </c>
      <c r="M12" s="152"/>
      <c r="N12" s="1579"/>
      <c r="O12" s="1580" t="s">
        <v>401</v>
      </c>
      <c r="P12" s="1580"/>
      <c r="Q12" s="1580"/>
      <c r="R12" s="1580"/>
      <c r="S12" s="1580"/>
      <c r="T12" s="150">
        <v>5</v>
      </c>
      <c r="U12" s="153"/>
      <c r="V12" s="151" t="s">
        <v>388</v>
      </c>
      <c r="W12" s="1580" t="s">
        <v>402</v>
      </c>
      <c r="X12" s="1580"/>
      <c r="Y12" s="1580"/>
      <c r="Z12" s="1580"/>
      <c r="AA12" s="1580"/>
      <c r="AB12" s="150">
        <v>5</v>
      </c>
      <c r="AC12" s="1579" t="s">
        <v>395</v>
      </c>
      <c r="AD12" s="1579"/>
      <c r="AE12" s="1579"/>
      <c r="AF12" s="153"/>
      <c r="AG12" s="153"/>
      <c r="AH12" s="153"/>
      <c r="AI12" s="153"/>
      <c r="AJ12" s="153"/>
      <c r="AK12" s="153"/>
      <c r="AL12" s="153"/>
      <c r="AM12" s="153"/>
      <c r="AN12" s="153"/>
      <c r="AO12" s="153"/>
      <c r="AP12" s="153"/>
      <c r="AQ12" s="153"/>
      <c r="AR12" s="153"/>
      <c r="AS12" s="153"/>
      <c r="AT12" s="153"/>
      <c r="AU12" s="153"/>
      <c r="AV12" s="153"/>
      <c r="AW12" s="153"/>
      <c r="AX12" s="153"/>
      <c r="AY12" s="153"/>
      <c r="AZ12" s="153"/>
    </row>
    <row r="13" spans="1:52" s="154" customFormat="1" ht="57.75" customHeight="1">
      <c r="A13" s="1581" t="s">
        <v>403</v>
      </c>
      <c r="B13" s="1580" t="s">
        <v>404</v>
      </c>
      <c r="C13" s="1580"/>
      <c r="D13" s="1580"/>
      <c r="E13" s="1580"/>
      <c r="F13" s="1580"/>
      <c r="G13" s="1580"/>
      <c r="H13" s="1580"/>
      <c r="I13" s="1580"/>
      <c r="J13" s="150">
        <v>4</v>
      </c>
      <c r="K13" s="1579" t="s">
        <v>393</v>
      </c>
      <c r="L13" s="151" t="s">
        <v>405</v>
      </c>
      <c r="M13" s="152"/>
      <c r="N13" s="1579"/>
      <c r="O13" s="1580" t="s">
        <v>406</v>
      </c>
      <c r="P13" s="1580"/>
      <c r="Q13" s="1580"/>
      <c r="R13" s="1580"/>
      <c r="S13" s="1580"/>
      <c r="T13" s="150">
        <v>4</v>
      </c>
      <c r="U13" s="153"/>
      <c r="V13" s="151" t="s">
        <v>381</v>
      </c>
      <c r="W13" s="1580" t="s">
        <v>407</v>
      </c>
      <c r="X13" s="1580"/>
      <c r="Y13" s="1580"/>
      <c r="Z13" s="1580"/>
      <c r="AA13" s="1580"/>
      <c r="AB13" s="150">
        <v>4</v>
      </c>
      <c r="AC13" s="1579" t="s">
        <v>408</v>
      </c>
      <c r="AD13" s="1579"/>
      <c r="AE13" s="1579"/>
      <c r="AF13" s="153"/>
      <c r="AG13" s="153"/>
      <c r="AH13" s="153"/>
      <c r="AI13" s="153"/>
      <c r="AJ13" s="153"/>
      <c r="AK13" s="153"/>
      <c r="AL13" s="153"/>
      <c r="AM13" s="153"/>
      <c r="AN13" s="153"/>
      <c r="AO13" s="153"/>
      <c r="AP13" s="153"/>
      <c r="AQ13" s="153"/>
      <c r="AR13" s="153"/>
      <c r="AS13" s="153"/>
      <c r="AT13" s="153"/>
      <c r="AU13" s="153"/>
      <c r="AV13" s="153"/>
      <c r="AW13" s="153"/>
      <c r="AX13" s="153"/>
      <c r="AY13" s="153"/>
      <c r="AZ13" s="153"/>
    </row>
    <row r="14" spans="1:52" s="154" customFormat="1" ht="64.5" customHeight="1">
      <c r="A14" s="1581"/>
      <c r="B14" s="1580" t="s">
        <v>409</v>
      </c>
      <c r="C14" s="1580"/>
      <c r="D14" s="1580"/>
      <c r="E14" s="1580"/>
      <c r="F14" s="1580"/>
      <c r="G14" s="1580"/>
      <c r="H14" s="1580"/>
      <c r="I14" s="1580"/>
      <c r="J14" s="150">
        <v>3</v>
      </c>
      <c r="K14" s="1579"/>
      <c r="L14" s="151" t="s">
        <v>410</v>
      </c>
      <c r="M14" s="152"/>
      <c r="N14" s="1579" t="s">
        <v>398</v>
      </c>
      <c r="O14" s="1580" t="s">
        <v>411</v>
      </c>
      <c r="P14" s="1580"/>
      <c r="Q14" s="1580"/>
      <c r="R14" s="1580"/>
      <c r="S14" s="1580"/>
      <c r="T14" s="150">
        <v>3</v>
      </c>
      <c r="U14" s="153"/>
      <c r="V14" s="151" t="s">
        <v>388</v>
      </c>
      <c r="W14" s="1580" t="s">
        <v>412</v>
      </c>
      <c r="X14" s="1580"/>
      <c r="Y14" s="1580"/>
      <c r="Z14" s="1580"/>
      <c r="AA14" s="1580"/>
      <c r="AB14" s="150">
        <v>3</v>
      </c>
      <c r="AC14" s="1579" t="s">
        <v>371</v>
      </c>
      <c r="AD14" s="1579"/>
      <c r="AE14" s="1579"/>
      <c r="AF14" s="153"/>
      <c r="AG14" s="153"/>
      <c r="AH14" s="153"/>
      <c r="AI14" s="153"/>
      <c r="AJ14" s="153"/>
      <c r="AK14" s="153"/>
      <c r="AL14" s="153"/>
      <c r="AM14" s="153"/>
      <c r="AN14" s="153"/>
      <c r="AO14" s="153"/>
      <c r="AP14" s="153"/>
      <c r="AQ14" s="153"/>
      <c r="AR14" s="153"/>
      <c r="AS14" s="153"/>
      <c r="AT14" s="153"/>
      <c r="AU14" s="153"/>
      <c r="AV14" s="153"/>
      <c r="AW14" s="153"/>
      <c r="AX14" s="153"/>
      <c r="AY14" s="153"/>
      <c r="AZ14" s="153"/>
    </row>
    <row r="15" spans="1:52" s="154" customFormat="1" ht="66" customHeight="1">
      <c r="A15" s="1579"/>
      <c r="B15" s="1580" t="s">
        <v>413</v>
      </c>
      <c r="C15" s="1580"/>
      <c r="D15" s="1580"/>
      <c r="E15" s="1580"/>
      <c r="F15" s="1580"/>
      <c r="G15" s="1580"/>
      <c r="H15" s="1580"/>
      <c r="I15" s="1580"/>
      <c r="J15" s="150">
        <v>2</v>
      </c>
      <c r="K15" s="150" t="s">
        <v>414</v>
      </c>
      <c r="L15" s="151" t="s">
        <v>415</v>
      </c>
      <c r="M15" s="152"/>
      <c r="N15" s="1579"/>
      <c r="O15" s="1580" t="s">
        <v>416</v>
      </c>
      <c r="P15" s="1580"/>
      <c r="Q15" s="1580"/>
      <c r="R15" s="1580"/>
      <c r="S15" s="1580"/>
      <c r="T15" s="150">
        <v>2</v>
      </c>
      <c r="U15" s="153"/>
      <c r="V15" s="151" t="s">
        <v>417</v>
      </c>
      <c r="W15" s="1580" t="s">
        <v>418</v>
      </c>
      <c r="X15" s="1580"/>
      <c r="Y15" s="1580"/>
      <c r="Z15" s="1580"/>
      <c r="AA15" s="1580"/>
      <c r="AB15" s="150">
        <v>2</v>
      </c>
      <c r="AC15" s="1579" t="s">
        <v>364</v>
      </c>
      <c r="AD15" s="1579"/>
      <c r="AE15" s="1579"/>
      <c r="AF15" s="153"/>
      <c r="AG15" s="153"/>
      <c r="AH15" s="153"/>
      <c r="AI15" s="153"/>
      <c r="AJ15" s="153"/>
      <c r="AK15" s="153"/>
      <c r="AL15" s="153"/>
      <c r="AM15" s="153"/>
      <c r="AN15" s="153"/>
      <c r="AO15" s="153"/>
      <c r="AP15" s="153"/>
      <c r="AQ15" s="153"/>
      <c r="AR15" s="153"/>
      <c r="AS15" s="153"/>
      <c r="AT15" s="153"/>
      <c r="AU15" s="153"/>
      <c r="AV15" s="153"/>
      <c r="AW15" s="153"/>
      <c r="AX15" s="153"/>
      <c r="AY15" s="153"/>
      <c r="AZ15" s="153"/>
    </row>
    <row r="16" spans="1:52" s="154" customFormat="1" ht="68.25" customHeight="1">
      <c r="A16" s="155" t="s">
        <v>419</v>
      </c>
      <c r="B16" s="1580" t="s">
        <v>420</v>
      </c>
      <c r="C16" s="1580"/>
      <c r="D16" s="1580"/>
      <c r="E16" s="1580"/>
      <c r="F16" s="1580"/>
      <c r="G16" s="1580"/>
      <c r="H16" s="1580"/>
      <c r="I16" s="1580"/>
      <c r="J16" s="150">
        <v>1</v>
      </c>
      <c r="K16" s="150" t="s">
        <v>419</v>
      </c>
      <c r="L16" s="151" t="s">
        <v>421</v>
      </c>
      <c r="M16" s="152"/>
      <c r="N16" s="150" t="s">
        <v>390</v>
      </c>
      <c r="O16" s="1580" t="s">
        <v>422</v>
      </c>
      <c r="P16" s="1580"/>
      <c r="Q16" s="1580"/>
      <c r="R16" s="1580"/>
      <c r="S16" s="1580"/>
      <c r="T16" s="150">
        <v>1</v>
      </c>
      <c r="U16" s="153"/>
      <c r="V16" s="151" t="s">
        <v>423</v>
      </c>
      <c r="W16" s="1580" t="s">
        <v>424</v>
      </c>
      <c r="X16" s="1580"/>
      <c r="Y16" s="1580"/>
      <c r="Z16" s="1580"/>
      <c r="AA16" s="1580"/>
      <c r="AB16" s="150">
        <v>1</v>
      </c>
      <c r="AC16" s="1579" t="s">
        <v>425</v>
      </c>
      <c r="AD16" s="1579"/>
      <c r="AE16" s="1579"/>
      <c r="AF16" s="153"/>
      <c r="AG16" s="153"/>
      <c r="AH16" s="153"/>
      <c r="AI16" s="153"/>
      <c r="AJ16" s="153"/>
      <c r="AK16" s="153"/>
      <c r="AL16" s="153"/>
      <c r="AM16" s="153"/>
      <c r="AN16" s="153"/>
      <c r="AO16" s="153"/>
      <c r="AP16" s="153"/>
      <c r="AQ16" s="153"/>
      <c r="AR16" s="153"/>
      <c r="AS16" s="153"/>
      <c r="AT16" s="153"/>
      <c r="AU16" s="153"/>
      <c r="AV16" s="153"/>
      <c r="AW16" s="153"/>
      <c r="AX16" s="153"/>
      <c r="AY16" s="153"/>
      <c r="AZ16" s="153"/>
    </row>
    <row r="17" spans="1:52" s="154" customFormat="1" ht="15">
      <c r="A17" s="153"/>
      <c r="B17" s="153"/>
      <c r="C17" s="153"/>
      <c r="D17" s="153"/>
      <c r="E17" s="153"/>
      <c r="F17" s="153"/>
      <c r="G17" s="153"/>
      <c r="H17" s="153"/>
      <c r="I17" s="153"/>
      <c r="J17" s="153"/>
      <c r="K17" s="153"/>
      <c r="L17" s="153"/>
      <c r="M17" s="153"/>
      <c r="N17" s="153"/>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row>
    <row r="18" spans="1:52" s="154" customFormat="1" ht="15">
      <c r="A18" s="153"/>
      <c r="B18" s="153"/>
      <c r="C18" s="153"/>
      <c r="D18" s="153"/>
      <c r="E18" s="153"/>
      <c r="F18" s="153"/>
      <c r="G18" s="153"/>
      <c r="H18" s="153"/>
      <c r="I18" s="153"/>
      <c r="J18" s="153"/>
      <c r="K18" s="153"/>
      <c r="L18" s="153"/>
      <c r="M18" s="153"/>
      <c r="N18" s="153"/>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row>
    <row r="19" spans="1:52" s="154" customFormat="1" ht="15">
      <c r="A19" s="153"/>
      <c r="B19" s="153"/>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row>
    <row r="20" spans="1:52">
      <c r="A20" s="102"/>
      <c r="B20" s="102"/>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row>
    <row r="21" spans="1:52">
      <c r="A21" s="102"/>
      <c r="B21" s="10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row>
    <row r="22" spans="1:52">
      <c r="A22" s="102"/>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row>
    <row r="23" spans="1:52">
      <c r="A23" s="102"/>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row>
    <row r="24" spans="1:52">
      <c r="A24" s="102"/>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row>
    <row r="25" spans="1:52">
      <c r="A25" s="102"/>
      <c r="B25" s="102"/>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row>
    <row r="26" spans="1:52">
      <c r="A26" s="102"/>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row>
    <row r="27" spans="1:52">
      <c r="A27" s="102"/>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row>
    <row r="28" spans="1:52">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row>
    <row r="29" spans="1:52">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row>
    <row r="30" spans="1:52">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row>
    <row r="31" spans="1:52">
      <c r="A31" s="102"/>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row>
    <row r="32" spans="1:52">
      <c r="A32" s="102"/>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row>
    <row r="33" spans="1:52">
      <c r="A33" s="102"/>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row>
    <row r="34" spans="1:52">
      <c r="A34" s="102"/>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row>
    <row r="35" spans="1:52">
      <c r="A35" s="102"/>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row>
    <row r="36" spans="1:52">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row>
    <row r="37" spans="1:52">
      <c r="A37" s="102"/>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row>
    <row r="38" spans="1:52">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row>
    <row r="39" spans="1:52">
      <c r="A39" s="102"/>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row>
    <row r="40" spans="1:52">
      <c r="A40" s="102"/>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row>
  </sheetData>
  <mergeCells count="56">
    <mergeCell ref="K2:N2"/>
    <mergeCell ref="AC14:AE14"/>
    <mergeCell ref="B15:I15"/>
    <mergeCell ref="O15:S15"/>
    <mergeCell ref="W15:AA15"/>
    <mergeCell ref="AC15:AE15"/>
    <mergeCell ref="W11:AA11"/>
    <mergeCell ref="AC11:AE11"/>
    <mergeCell ref="B12:I12"/>
    <mergeCell ref="O12:S12"/>
    <mergeCell ref="W12:AA12"/>
    <mergeCell ref="AC12:AE12"/>
    <mergeCell ref="B10:I10"/>
    <mergeCell ref="M10:M11"/>
    <mergeCell ref="O10:S10"/>
    <mergeCell ref="W10:AA10"/>
    <mergeCell ref="B16:I16"/>
    <mergeCell ref="O16:S16"/>
    <mergeCell ref="W16:AA16"/>
    <mergeCell ref="AC16:AE16"/>
    <mergeCell ref="A13:A15"/>
    <mergeCell ref="B13:I13"/>
    <mergeCell ref="K13:K14"/>
    <mergeCell ref="O13:S13"/>
    <mergeCell ref="W13:AA13"/>
    <mergeCell ref="AC13:AE13"/>
    <mergeCell ref="B14:I14"/>
    <mergeCell ref="N14:N15"/>
    <mergeCell ref="O14:S14"/>
    <mergeCell ref="W14:AA14"/>
    <mergeCell ref="O9:S9"/>
    <mergeCell ref="W9:AA9"/>
    <mergeCell ref="AC9:AE9"/>
    <mergeCell ref="AC10:AE10"/>
    <mergeCell ref="A11:A12"/>
    <mergeCell ref="B11:I11"/>
    <mergeCell ref="K11:K12"/>
    <mergeCell ref="N11:N13"/>
    <mergeCell ref="O11:S11"/>
    <mergeCell ref="A9:A10"/>
    <mergeCell ref="B6:I6"/>
    <mergeCell ref="O6:S6"/>
    <mergeCell ref="W6:AA6"/>
    <mergeCell ref="AC6:AE6"/>
    <mergeCell ref="A7:A8"/>
    <mergeCell ref="B7:I7"/>
    <mergeCell ref="K7:K8"/>
    <mergeCell ref="O7:S7"/>
    <mergeCell ref="W7:AA7"/>
    <mergeCell ref="AC7:AE7"/>
    <mergeCell ref="B8:I8"/>
    <mergeCell ref="N8:N10"/>
    <mergeCell ref="O8:S8"/>
    <mergeCell ref="W8:AA8"/>
    <mergeCell ref="AC8:AE8"/>
    <mergeCell ref="B9:I9"/>
  </mergeCells>
  <printOptions horizontalCentered="1"/>
  <pageMargins left="0.25" right="0.25" top="0.75" bottom="0.5" header="0.17" footer="0.16"/>
  <pageSetup paperSize="17" scale="34" orientation="landscape" r:id="rId1"/>
  <headerFooter alignWithMargins="0">
    <oddFooter>&amp;C&amp;22&amp;A</oddFooter>
  </headerFooter>
  <colBreaks count="1" manualBreakCount="1">
    <brk id="12" max="1048575" man="1"/>
  </col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835A3-8DCA-4BCC-B1FA-DD886EDE8EE1}">
  <sheetPr codeName="Sheet13">
    <tabColor rgb="FF002060"/>
  </sheetPr>
  <dimension ref="A1:AY122"/>
  <sheetViews>
    <sheetView zoomScale="90" zoomScaleNormal="90" zoomScaleSheetLayoutView="30" workbookViewId="0">
      <selection activeCell="R13" sqref="R13"/>
    </sheetView>
  </sheetViews>
  <sheetFormatPr defaultColWidth="9.140625" defaultRowHeight="12.75"/>
  <cols>
    <col min="1" max="1" width="10" style="53" customWidth="1"/>
    <col min="2" max="2" width="18.7109375" style="53" customWidth="1"/>
    <col min="3" max="3" width="13.5703125" style="53" customWidth="1"/>
    <col min="4" max="4" width="4.140625" style="53" customWidth="1"/>
    <col min="5" max="5" width="12.5703125" style="53" customWidth="1"/>
    <col min="6" max="6" width="12.140625" style="53" customWidth="1"/>
    <col min="7" max="7" width="9.28515625" style="53" customWidth="1"/>
    <col min="8" max="8" width="19.5703125" style="53" customWidth="1"/>
    <col min="9" max="9" width="13.28515625" style="53" customWidth="1"/>
    <col min="10" max="10" width="11.28515625" style="53" customWidth="1"/>
    <col min="11" max="11" width="8.42578125" style="53" customWidth="1"/>
    <col min="12" max="12" width="12.7109375" style="53" customWidth="1"/>
    <col min="13" max="13" width="15.7109375" style="53" customWidth="1"/>
    <col min="14" max="14" width="28.140625" style="53" customWidth="1"/>
    <col min="15" max="51" width="9.140625" style="94"/>
    <col min="52" max="16384" width="9.140625" style="53"/>
  </cols>
  <sheetData>
    <row r="1" spans="1:14" ht="18">
      <c r="A1" s="1593" t="s">
        <v>426</v>
      </c>
      <c r="B1" s="1594"/>
      <c r="C1" s="1594"/>
      <c r="D1" s="1594"/>
      <c r="E1" s="1594"/>
      <c r="F1" s="1594"/>
      <c r="G1" s="1594"/>
      <c r="H1" s="1594"/>
      <c r="I1" s="1594"/>
      <c r="J1" s="1594"/>
      <c r="K1" s="1594"/>
      <c r="L1" s="1594"/>
      <c r="M1" s="1594"/>
      <c r="N1" s="1595"/>
    </row>
    <row r="2" spans="1:14" ht="15.75">
      <c r="A2" s="903"/>
      <c r="B2" s="904"/>
      <c r="C2" s="904"/>
      <c r="D2" s="904"/>
      <c r="E2" s="904"/>
      <c r="F2" s="904"/>
      <c r="G2" s="904"/>
      <c r="H2" s="904"/>
      <c r="I2" s="904"/>
      <c r="J2" s="904"/>
      <c r="K2" s="905"/>
      <c r="L2" s="904"/>
      <c r="M2" s="904"/>
      <c r="N2" s="906"/>
    </row>
    <row r="3" spans="1:14" ht="15.75">
      <c r="A3" s="1596" t="s">
        <v>427</v>
      </c>
      <c r="B3" s="1597"/>
      <c r="C3" s="1597"/>
      <c r="D3" s="1598"/>
      <c r="E3" s="1599" t="s">
        <v>428</v>
      </c>
      <c r="F3" s="1600"/>
      <c r="G3" s="1600"/>
      <c r="H3" s="1600"/>
      <c r="I3" s="1600"/>
      <c r="J3" s="1601"/>
      <c r="K3" s="1599" t="s">
        <v>429</v>
      </c>
      <c r="L3" s="1601"/>
      <c r="M3" s="1599" t="s">
        <v>430</v>
      </c>
      <c r="N3" s="1601"/>
    </row>
    <row r="4" spans="1:14" ht="15.95" customHeight="1">
      <c r="A4" s="1586"/>
      <c r="B4" s="1587"/>
      <c r="C4" s="1587"/>
      <c r="D4" s="1588"/>
      <c r="E4" s="1589"/>
      <c r="F4" s="1590"/>
      <c r="G4" s="1590"/>
      <c r="H4" s="1590"/>
      <c r="I4" s="1590"/>
      <c r="J4" s="1591"/>
      <c r="K4" s="1592"/>
      <c r="L4" s="1588"/>
      <c r="M4" s="1592"/>
      <c r="N4" s="1591"/>
    </row>
    <row r="5" spans="1:14" ht="15.75">
      <c r="A5" s="1599" t="s">
        <v>431</v>
      </c>
      <c r="B5" s="1600"/>
      <c r="C5" s="1600"/>
      <c r="D5" s="1601"/>
      <c r="E5" s="907" t="s">
        <v>278</v>
      </c>
      <c r="F5" s="1600"/>
      <c r="G5" s="1600"/>
      <c r="H5" s="1600"/>
      <c r="I5" s="1600"/>
      <c r="J5" s="1601"/>
      <c r="K5" s="1599" t="s">
        <v>432</v>
      </c>
      <c r="L5" s="1600"/>
      <c r="M5" s="1600"/>
      <c r="N5" s="1601"/>
    </row>
    <row r="6" spans="1:14" ht="15.95" customHeight="1">
      <c r="A6" s="1608" t="str">
        <f>DrawingNumber</f>
        <v>GH 675612</v>
      </c>
      <c r="B6" s="1383"/>
      <c r="C6" s="1609" t="str">
        <f>EngRevLevel</f>
        <v>C</v>
      </c>
      <c r="D6" s="1610"/>
      <c r="E6" s="1589"/>
      <c r="F6" s="1590"/>
      <c r="G6" s="1590"/>
      <c r="H6" s="1590"/>
      <c r="I6" s="1590"/>
      <c r="J6" s="1591"/>
      <c r="K6" s="1586"/>
      <c r="L6" s="1590"/>
      <c r="M6" s="1590"/>
      <c r="N6" s="1591"/>
    </row>
    <row r="7" spans="1:14" ht="15.75">
      <c r="A7" s="1599" t="s">
        <v>433</v>
      </c>
      <c r="B7" s="1600"/>
      <c r="C7" s="1600"/>
      <c r="D7" s="1601"/>
      <c r="E7" s="1599" t="s">
        <v>434</v>
      </c>
      <c r="F7" s="1600"/>
      <c r="G7" s="1600"/>
      <c r="H7" s="1600"/>
      <c r="I7" s="1600"/>
      <c r="J7" s="1601"/>
      <c r="K7" s="1599" t="s">
        <v>435</v>
      </c>
      <c r="L7" s="1600"/>
      <c r="M7" s="1600"/>
      <c r="N7" s="1601"/>
    </row>
    <row r="8" spans="1:14" ht="15.95" customHeight="1">
      <c r="A8" s="1608" t="str">
        <f>PartNumber</f>
        <v>456734RT</v>
      </c>
      <c r="B8" s="1383"/>
      <c r="C8" s="1609" t="str">
        <f>PartName</f>
        <v>Lever</v>
      </c>
      <c r="D8" s="1610"/>
      <c r="E8" s="1589"/>
      <c r="F8" s="1590"/>
      <c r="G8" s="1590"/>
      <c r="H8" s="1590"/>
      <c r="I8" s="1590"/>
      <c r="J8" s="1591"/>
      <c r="K8" s="1586"/>
      <c r="L8" s="1587"/>
      <c r="M8" s="1587"/>
      <c r="N8" s="1588"/>
    </row>
    <row r="9" spans="1:14" ht="15.75">
      <c r="A9" s="1599" t="s">
        <v>436</v>
      </c>
      <c r="B9" s="1601"/>
      <c r="C9" s="1599" t="s">
        <v>437</v>
      </c>
      <c r="D9" s="1601"/>
      <c r="E9" s="1599" t="s">
        <v>438</v>
      </c>
      <c r="F9" s="1600"/>
      <c r="G9" s="1600"/>
      <c r="H9" s="1600"/>
      <c r="I9" s="1600"/>
      <c r="J9" s="1601"/>
      <c r="K9" s="1599" t="s">
        <v>439</v>
      </c>
      <c r="L9" s="1600"/>
      <c r="M9" s="1600"/>
      <c r="N9" s="1601"/>
    </row>
    <row r="10" spans="1:14" ht="15.95" customHeight="1">
      <c r="A10" s="1611" t="str">
        <f>SupplierName</f>
        <v>RGT</v>
      </c>
      <c r="B10" s="1612"/>
      <c r="C10" s="1613">
        <f>SupplierNumber</f>
        <v>45672</v>
      </c>
      <c r="D10" s="1614"/>
      <c r="E10" s="1615"/>
      <c r="F10" s="1616"/>
      <c r="G10" s="1616"/>
      <c r="H10" s="1616"/>
      <c r="I10" s="1616"/>
      <c r="J10" s="1617"/>
      <c r="K10" s="1618"/>
      <c r="L10" s="1619"/>
      <c r="M10" s="1619"/>
      <c r="N10" s="1620"/>
    </row>
    <row r="11" spans="1:14" ht="12.75" customHeight="1">
      <c r="A11" s="160"/>
      <c r="B11" s="160"/>
      <c r="C11" s="160"/>
      <c r="D11" s="1605" t="s">
        <v>440</v>
      </c>
      <c r="E11" s="1606"/>
      <c r="F11" s="1606"/>
      <c r="G11" s="1607"/>
      <c r="H11" s="1602" t="s">
        <v>441</v>
      </c>
      <c r="I11" s="1602"/>
      <c r="J11" s="1602"/>
      <c r="K11" s="1602"/>
      <c r="L11" s="1602"/>
      <c r="M11" s="161"/>
      <c r="N11" s="160"/>
    </row>
    <row r="12" spans="1:14" ht="12.75" customHeight="1">
      <c r="A12" s="158"/>
      <c r="B12" s="158"/>
      <c r="C12" s="158"/>
      <c r="D12" s="166"/>
      <c r="E12" s="167"/>
      <c r="F12" s="167"/>
      <c r="G12" s="165"/>
      <c r="H12" s="168"/>
      <c r="I12" s="168"/>
      <c r="J12" s="168"/>
      <c r="K12" s="1603" t="s">
        <v>442</v>
      </c>
      <c r="L12" s="1604"/>
      <c r="M12" s="159"/>
      <c r="N12" s="158"/>
    </row>
    <row r="13" spans="1:14" ht="58.5" customHeight="1">
      <c r="A13" s="162" t="s">
        <v>443</v>
      </c>
      <c r="B13" s="162" t="s">
        <v>444</v>
      </c>
      <c r="C13" s="162" t="s">
        <v>445</v>
      </c>
      <c r="D13" s="163" t="s">
        <v>446</v>
      </c>
      <c r="E13" s="162" t="s">
        <v>447</v>
      </c>
      <c r="F13" s="163" t="s">
        <v>448</v>
      </c>
      <c r="G13" s="162" t="s">
        <v>449</v>
      </c>
      <c r="H13" s="162" t="s">
        <v>450</v>
      </c>
      <c r="I13" s="162" t="s">
        <v>451</v>
      </c>
      <c r="J13" s="162" t="s">
        <v>452</v>
      </c>
      <c r="K13" s="164" t="s">
        <v>453</v>
      </c>
      <c r="L13" s="164" t="s">
        <v>454</v>
      </c>
      <c r="M13" s="162" t="s">
        <v>455</v>
      </c>
      <c r="N13" s="162" t="s">
        <v>456</v>
      </c>
    </row>
    <row r="14" spans="1:14" ht="50.1" customHeight="1">
      <c r="A14" s="138"/>
      <c r="B14" s="138"/>
      <c r="C14" s="138"/>
      <c r="D14" s="138"/>
      <c r="E14" s="138"/>
      <c r="F14" s="138"/>
      <c r="G14" s="138"/>
      <c r="H14" s="138"/>
      <c r="I14" s="138"/>
      <c r="J14" s="138"/>
      <c r="K14" s="138"/>
      <c r="L14" s="138"/>
      <c r="M14" s="138"/>
      <c r="N14" s="138"/>
    </row>
    <row r="15" spans="1:14" ht="50.1" customHeight="1">
      <c r="A15" s="138"/>
      <c r="B15" s="138"/>
      <c r="C15" s="138"/>
      <c r="D15" s="138"/>
      <c r="E15" s="138"/>
      <c r="F15" s="138"/>
      <c r="G15" s="138"/>
      <c r="H15" s="138"/>
      <c r="I15" s="138"/>
      <c r="J15" s="138"/>
      <c r="K15" s="138"/>
      <c r="L15" s="138"/>
      <c r="M15" s="138"/>
      <c r="N15" s="138"/>
    </row>
    <row r="16" spans="1:14" ht="50.1" customHeight="1">
      <c r="A16" s="138"/>
      <c r="B16" s="138"/>
      <c r="C16" s="138"/>
      <c r="D16" s="138"/>
      <c r="E16" s="138"/>
      <c r="F16" s="138"/>
      <c r="G16" s="138"/>
      <c r="H16" s="138"/>
      <c r="I16" s="138"/>
      <c r="J16" s="138"/>
      <c r="K16" s="138"/>
      <c r="L16" s="138"/>
      <c r="M16" s="138"/>
      <c r="N16" s="138"/>
    </row>
    <row r="17" spans="1:14" ht="50.1" customHeight="1">
      <c r="A17" s="138"/>
      <c r="B17" s="138"/>
      <c r="C17" s="138"/>
      <c r="D17" s="138"/>
      <c r="E17" s="138"/>
      <c r="F17" s="138"/>
      <c r="G17" s="138"/>
      <c r="H17" s="138"/>
      <c r="I17" s="138"/>
      <c r="J17" s="138"/>
      <c r="K17" s="138"/>
      <c r="L17" s="138"/>
      <c r="M17" s="138"/>
      <c r="N17" s="138"/>
    </row>
    <row r="18" spans="1:14" ht="50.1" customHeight="1">
      <c r="A18" s="138"/>
      <c r="B18" s="138"/>
      <c r="C18" s="138"/>
      <c r="D18" s="138"/>
      <c r="E18" s="138"/>
      <c r="F18" s="138"/>
      <c r="G18" s="138"/>
      <c r="H18" s="138"/>
      <c r="I18" s="138"/>
      <c r="J18" s="138"/>
      <c r="K18" s="138"/>
      <c r="L18" s="138"/>
      <c r="M18" s="138"/>
      <c r="N18" s="138"/>
    </row>
    <row r="19" spans="1:14" ht="50.1" customHeight="1">
      <c r="A19" s="138"/>
      <c r="B19" s="138"/>
      <c r="C19" s="138"/>
      <c r="D19" s="138"/>
      <c r="E19" s="138"/>
      <c r="F19" s="138"/>
      <c r="G19" s="138"/>
      <c r="H19" s="138"/>
      <c r="I19" s="138"/>
      <c r="J19" s="138"/>
      <c r="K19" s="138"/>
      <c r="L19" s="138"/>
      <c r="M19" s="138"/>
      <c r="N19" s="138"/>
    </row>
    <row r="20" spans="1:14" ht="50.1" customHeight="1">
      <c r="A20" s="138"/>
      <c r="B20" s="138"/>
      <c r="C20" s="138"/>
      <c r="D20" s="138"/>
      <c r="E20" s="138"/>
      <c r="F20" s="138"/>
      <c r="G20" s="138"/>
      <c r="H20" s="138"/>
      <c r="I20" s="138"/>
      <c r="J20" s="138"/>
      <c r="K20" s="138"/>
      <c r="L20" s="138"/>
      <c r="M20" s="138"/>
      <c r="N20" s="138"/>
    </row>
    <row r="21" spans="1:14" ht="50.1" customHeight="1">
      <c r="A21" s="138"/>
      <c r="B21" s="138"/>
      <c r="C21" s="138"/>
      <c r="D21" s="138"/>
      <c r="E21" s="138"/>
      <c r="F21" s="138"/>
      <c r="G21" s="138"/>
      <c r="H21" s="138"/>
      <c r="I21" s="138"/>
      <c r="J21" s="138"/>
      <c r="K21" s="138"/>
      <c r="L21" s="138"/>
      <c r="M21" s="138"/>
      <c r="N21" s="138"/>
    </row>
    <row r="22" spans="1:14" ht="50.1" customHeight="1">
      <c r="A22" s="138"/>
      <c r="B22" s="138"/>
      <c r="C22" s="138"/>
      <c r="D22" s="138"/>
      <c r="E22" s="138"/>
      <c r="F22" s="138"/>
      <c r="G22" s="138"/>
      <c r="H22" s="138"/>
      <c r="I22" s="138"/>
      <c r="J22" s="138"/>
      <c r="K22" s="138"/>
      <c r="L22" s="138"/>
      <c r="M22" s="138"/>
      <c r="N22" s="138"/>
    </row>
    <row r="23" spans="1:14" ht="50.1" customHeight="1">
      <c r="A23" s="138"/>
      <c r="B23" s="138"/>
      <c r="C23" s="138"/>
      <c r="D23" s="138"/>
      <c r="E23" s="138"/>
      <c r="F23" s="138"/>
      <c r="G23" s="138"/>
      <c r="H23" s="138"/>
      <c r="I23" s="138"/>
      <c r="J23" s="138"/>
      <c r="K23" s="138"/>
      <c r="L23" s="138"/>
      <c r="M23" s="138"/>
      <c r="N23" s="138"/>
    </row>
    <row r="24" spans="1:14" ht="50.1" customHeight="1">
      <c r="A24" s="138"/>
      <c r="B24" s="138"/>
      <c r="C24" s="138"/>
      <c r="D24" s="138"/>
      <c r="E24" s="138"/>
      <c r="F24" s="138"/>
      <c r="G24" s="138"/>
      <c r="H24" s="138"/>
      <c r="I24" s="138"/>
      <c r="J24" s="138"/>
      <c r="K24" s="138"/>
      <c r="L24" s="138"/>
      <c r="M24" s="138"/>
      <c r="N24" s="138"/>
    </row>
    <row r="25" spans="1:14" ht="50.1" customHeight="1">
      <c r="A25" s="138"/>
      <c r="B25" s="138"/>
      <c r="C25" s="138"/>
      <c r="D25" s="138"/>
      <c r="E25" s="138"/>
      <c r="F25" s="138"/>
      <c r="G25" s="138"/>
      <c r="H25" s="138"/>
      <c r="I25" s="138"/>
      <c r="J25" s="138"/>
      <c r="K25" s="138"/>
      <c r="L25" s="138"/>
      <c r="M25" s="138"/>
      <c r="N25" s="138"/>
    </row>
    <row r="26" spans="1:14" ht="50.1" customHeight="1">
      <c r="A26" s="138"/>
      <c r="B26" s="138"/>
      <c r="C26" s="138"/>
      <c r="D26" s="138"/>
      <c r="E26" s="138"/>
      <c r="F26" s="138"/>
      <c r="G26" s="138"/>
      <c r="H26" s="138"/>
      <c r="I26" s="138"/>
      <c r="J26" s="138"/>
      <c r="K26" s="138"/>
      <c r="L26" s="138"/>
      <c r="M26" s="138"/>
      <c r="N26" s="138"/>
    </row>
    <row r="27" spans="1:14" ht="50.1" customHeight="1">
      <c r="A27" s="138"/>
      <c r="B27" s="138"/>
      <c r="C27" s="138"/>
      <c r="D27" s="138"/>
      <c r="E27" s="138"/>
      <c r="F27" s="138"/>
      <c r="G27" s="138"/>
      <c r="H27" s="138"/>
      <c r="I27" s="138"/>
      <c r="J27" s="138"/>
      <c r="K27" s="138"/>
      <c r="L27" s="138"/>
      <c r="M27" s="138"/>
      <c r="N27" s="138"/>
    </row>
    <row r="28" spans="1:14" ht="50.1" customHeight="1">
      <c r="A28" s="138"/>
      <c r="B28" s="138"/>
      <c r="C28" s="138"/>
      <c r="D28" s="138"/>
      <c r="E28" s="138"/>
      <c r="F28" s="138"/>
      <c r="G28" s="138"/>
      <c r="H28" s="138"/>
      <c r="I28" s="138"/>
      <c r="J28" s="138"/>
      <c r="K28" s="138"/>
      <c r="L28" s="138"/>
      <c r="M28" s="138"/>
      <c r="N28" s="138"/>
    </row>
    <row r="29" spans="1:14" ht="50.1" customHeight="1">
      <c r="A29" s="138"/>
      <c r="B29" s="138"/>
      <c r="C29" s="138"/>
      <c r="D29" s="138"/>
      <c r="E29" s="138"/>
      <c r="F29" s="138"/>
      <c r="G29" s="138"/>
      <c r="H29" s="138"/>
      <c r="I29" s="138"/>
      <c r="J29" s="138"/>
      <c r="K29" s="138"/>
      <c r="L29" s="138"/>
      <c r="M29" s="138"/>
      <c r="N29" s="138"/>
    </row>
    <row r="30" spans="1:14" ht="50.1" customHeight="1">
      <c r="A30" s="138"/>
      <c r="B30" s="138"/>
      <c r="C30" s="138"/>
      <c r="D30" s="138"/>
      <c r="E30" s="138"/>
      <c r="F30" s="138"/>
      <c r="G30" s="138"/>
      <c r="H30" s="138"/>
      <c r="I30" s="138"/>
      <c r="J30" s="138"/>
      <c r="K30" s="138"/>
      <c r="L30" s="138"/>
      <c r="M30" s="138"/>
      <c r="N30" s="138"/>
    </row>
    <row r="31" spans="1:14" ht="50.1" customHeight="1">
      <c r="A31" s="138"/>
      <c r="B31" s="138"/>
      <c r="C31" s="138"/>
      <c r="D31" s="138"/>
      <c r="E31" s="138"/>
      <c r="F31" s="138"/>
      <c r="G31" s="138"/>
      <c r="H31" s="138"/>
      <c r="I31" s="138"/>
      <c r="J31" s="138"/>
      <c r="K31" s="138"/>
      <c r="L31" s="138"/>
      <c r="M31" s="138"/>
      <c r="N31" s="138"/>
    </row>
    <row r="32" spans="1:14" ht="50.1" customHeight="1">
      <c r="A32" s="138"/>
      <c r="B32" s="138"/>
      <c r="C32" s="138"/>
      <c r="D32" s="138"/>
      <c r="E32" s="138"/>
      <c r="F32" s="138"/>
      <c r="G32" s="138"/>
      <c r="H32" s="138"/>
      <c r="I32" s="138"/>
      <c r="J32" s="138"/>
      <c r="K32" s="138"/>
      <c r="L32" s="138"/>
      <c r="M32" s="138"/>
      <c r="N32" s="138"/>
    </row>
    <row r="33" spans="1:14" ht="50.1" customHeight="1">
      <c r="A33" s="138"/>
      <c r="B33" s="138"/>
      <c r="C33" s="138"/>
      <c r="D33" s="138"/>
      <c r="E33" s="138"/>
      <c r="F33" s="138"/>
      <c r="G33" s="138"/>
      <c r="H33" s="138"/>
      <c r="I33" s="138"/>
      <c r="J33" s="138"/>
      <c r="K33" s="138"/>
      <c r="L33" s="138"/>
      <c r="M33" s="138"/>
      <c r="N33" s="138"/>
    </row>
    <row r="34" spans="1:14" ht="50.1" customHeight="1">
      <c r="A34" s="138"/>
      <c r="B34" s="138"/>
      <c r="C34" s="138"/>
      <c r="D34" s="138"/>
      <c r="E34" s="138"/>
      <c r="F34" s="138"/>
      <c r="G34" s="138"/>
      <c r="H34" s="138"/>
      <c r="I34" s="138"/>
      <c r="J34" s="138"/>
      <c r="K34" s="138"/>
      <c r="L34" s="138"/>
      <c r="M34" s="138"/>
      <c r="N34" s="138"/>
    </row>
    <row r="35" spans="1:14" ht="50.1" customHeight="1">
      <c r="A35" s="138"/>
      <c r="B35" s="138"/>
      <c r="C35" s="138"/>
      <c r="D35" s="138"/>
      <c r="E35" s="138"/>
      <c r="F35" s="138"/>
      <c r="G35" s="138"/>
      <c r="H35" s="138"/>
      <c r="I35" s="138"/>
      <c r="J35" s="138"/>
      <c r="K35" s="138"/>
      <c r="L35" s="138"/>
      <c r="M35" s="138"/>
      <c r="N35" s="138"/>
    </row>
    <row r="36" spans="1:14" ht="50.1" customHeight="1">
      <c r="A36" s="138"/>
      <c r="B36" s="138"/>
      <c r="C36" s="138"/>
      <c r="D36" s="138"/>
      <c r="E36" s="138"/>
      <c r="F36" s="138"/>
      <c r="G36" s="138"/>
      <c r="H36" s="138"/>
      <c r="I36" s="138"/>
      <c r="J36" s="138"/>
      <c r="K36" s="138"/>
      <c r="L36" s="138"/>
      <c r="M36" s="138"/>
      <c r="N36" s="138"/>
    </row>
    <row r="37" spans="1:14" ht="50.1" customHeight="1">
      <c r="A37" s="138"/>
      <c r="B37" s="138"/>
      <c r="C37" s="138"/>
      <c r="D37" s="138"/>
      <c r="E37" s="138"/>
      <c r="F37" s="138"/>
      <c r="G37" s="138"/>
      <c r="H37" s="138"/>
      <c r="I37" s="138"/>
      <c r="J37" s="138"/>
      <c r="K37" s="138"/>
      <c r="L37" s="138"/>
      <c r="M37" s="138"/>
      <c r="N37" s="138"/>
    </row>
    <row r="38" spans="1:14" ht="50.1" customHeight="1">
      <c r="A38" s="138"/>
      <c r="B38" s="138"/>
      <c r="C38" s="138"/>
      <c r="D38" s="138"/>
      <c r="E38" s="138"/>
      <c r="F38" s="138"/>
      <c r="G38" s="138"/>
      <c r="H38" s="138"/>
      <c r="I38" s="138"/>
      <c r="J38" s="138"/>
      <c r="K38" s="138"/>
      <c r="L38" s="138"/>
      <c r="M38" s="138"/>
      <c r="N38" s="138"/>
    </row>
    <row r="39" spans="1:14" ht="50.1" customHeight="1">
      <c r="A39" s="138"/>
      <c r="B39" s="138"/>
      <c r="C39" s="138"/>
      <c r="D39" s="138"/>
      <c r="E39" s="138"/>
      <c r="F39" s="138"/>
      <c r="G39" s="138"/>
      <c r="H39" s="138"/>
      <c r="I39" s="138"/>
      <c r="J39" s="138"/>
      <c r="K39" s="138"/>
      <c r="L39" s="138"/>
      <c r="M39" s="138"/>
      <c r="N39" s="138"/>
    </row>
    <row r="40" spans="1:14" ht="50.1" customHeight="1">
      <c r="A40" s="138"/>
      <c r="B40" s="138"/>
      <c r="C40" s="138"/>
      <c r="D40" s="138"/>
      <c r="E40" s="138"/>
      <c r="F40" s="138"/>
      <c r="G40" s="138"/>
      <c r="H40" s="138"/>
      <c r="I40" s="138"/>
      <c r="J40" s="138"/>
      <c r="K40" s="138"/>
      <c r="L40" s="138"/>
      <c r="M40" s="138"/>
      <c r="N40" s="138"/>
    </row>
    <row r="41" spans="1:14" ht="50.1" customHeight="1">
      <c r="A41" s="138"/>
      <c r="B41" s="138"/>
      <c r="C41" s="138"/>
      <c r="D41" s="138"/>
      <c r="E41" s="138"/>
      <c r="F41" s="138"/>
      <c r="G41" s="138"/>
      <c r="H41" s="138"/>
      <c r="I41" s="138"/>
      <c r="J41" s="138"/>
      <c r="K41" s="138"/>
      <c r="L41" s="138"/>
      <c r="M41" s="138"/>
      <c r="N41" s="138"/>
    </row>
    <row r="42" spans="1:14" ht="50.1" customHeight="1">
      <c r="A42" s="138"/>
      <c r="B42" s="138"/>
      <c r="C42" s="138"/>
      <c r="D42" s="138"/>
      <c r="E42" s="138"/>
      <c r="F42" s="138"/>
      <c r="G42" s="138"/>
      <c r="H42" s="138"/>
      <c r="I42" s="138"/>
      <c r="J42" s="138"/>
      <c r="K42" s="138"/>
      <c r="L42" s="138"/>
      <c r="M42" s="138"/>
      <c r="N42" s="138"/>
    </row>
    <row r="43" spans="1:14" ht="50.1" customHeight="1">
      <c r="A43" s="138"/>
      <c r="B43" s="138"/>
      <c r="C43" s="138"/>
      <c r="D43" s="138"/>
      <c r="E43" s="138"/>
      <c r="F43" s="138"/>
      <c r="G43" s="138"/>
      <c r="H43" s="138"/>
      <c r="I43" s="138"/>
      <c r="J43" s="138"/>
      <c r="K43" s="138"/>
      <c r="L43" s="138"/>
      <c r="M43" s="138"/>
      <c r="N43" s="138"/>
    </row>
    <row r="44" spans="1:14" ht="50.1" customHeight="1">
      <c r="A44" s="138"/>
      <c r="B44" s="138"/>
      <c r="C44" s="138"/>
      <c r="D44" s="138"/>
      <c r="E44" s="138"/>
      <c r="F44" s="138"/>
      <c r="G44" s="138"/>
      <c r="H44" s="138"/>
      <c r="I44" s="138"/>
      <c r="J44" s="138"/>
      <c r="K44" s="138"/>
      <c r="L44" s="138"/>
      <c r="M44" s="138"/>
      <c r="N44" s="138"/>
    </row>
    <row r="45" spans="1:14" ht="50.1" customHeight="1">
      <c r="A45" s="138"/>
      <c r="B45" s="138"/>
      <c r="C45" s="138"/>
      <c r="D45" s="138"/>
      <c r="E45" s="138"/>
      <c r="F45" s="138"/>
      <c r="G45" s="138"/>
      <c r="H45" s="138"/>
      <c r="I45" s="138"/>
      <c r="J45" s="138"/>
      <c r="K45" s="138"/>
      <c r="L45" s="138"/>
      <c r="M45" s="138"/>
      <c r="N45" s="138"/>
    </row>
    <row r="46" spans="1:14" ht="50.1" customHeight="1">
      <c r="A46" s="138"/>
      <c r="B46" s="138"/>
      <c r="C46" s="138"/>
      <c r="D46" s="138"/>
      <c r="E46" s="138"/>
      <c r="F46" s="138"/>
      <c r="G46" s="138"/>
      <c r="H46" s="138"/>
      <c r="I46" s="138"/>
      <c r="J46" s="138"/>
      <c r="K46" s="138"/>
      <c r="L46" s="138"/>
      <c r="M46" s="138"/>
      <c r="N46" s="138"/>
    </row>
    <row r="47" spans="1:14" ht="50.1" customHeight="1">
      <c r="A47" s="138"/>
      <c r="B47" s="138"/>
      <c r="C47" s="138"/>
      <c r="D47" s="138"/>
      <c r="E47" s="138"/>
      <c r="F47" s="138"/>
      <c r="G47" s="138"/>
      <c r="H47" s="138"/>
      <c r="I47" s="138"/>
      <c r="J47" s="138"/>
      <c r="K47" s="138"/>
      <c r="L47" s="138"/>
      <c r="M47" s="138"/>
      <c r="N47" s="138"/>
    </row>
    <row r="48" spans="1:14" ht="50.1" customHeight="1">
      <c r="A48" s="138"/>
      <c r="B48" s="138"/>
      <c r="C48" s="138"/>
      <c r="D48" s="138"/>
      <c r="E48" s="138"/>
      <c r="F48" s="138"/>
      <c r="G48" s="138"/>
      <c r="H48" s="138"/>
      <c r="I48" s="138"/>
      <c r="J48" s="138"/>
      <c r="K48" s="138"/>
      <c r="L48" s="138"/>
      <c r="M48" s="138"/>
      <c r="N48" s="138"/>
    </row>
    <row r="49" spans="1:14" ht="50.1" customHeight="1">
      <c r="A49" s="138"/>
      <c r="B49" s="138"/>
      <c r="C49" s="138"/>
      <c r="D49" s="138"/>
      <c r="E49" s="138"/>
      <c r="F49" s="138"/>
      <c r="G49" s="138"/>
      <c r="H49" s="138"/>
      <c r="I49" s="138"/>
      <c r="J49" s="138"/>
      <c r="K49" s="138"/>
      <c r="L49" s="138"/>
      <c r="M49" s="138"/>
      <c r="N49" s="138"/>
    </row>
    <row r="50" spans="1:14" ht="50.1" customHeight="1">
      <c r="A50" s="138"/>
      <c r="B50" s="138"/>
      <c r="C50" s="138"/>
      <c r="D50" s="138"/>
      <c r="E50" s="138"/>
      <c r="F50" s="138"/>
      <c r="G50" s="138"/>
      <c r="H50" s="138"/>
      <c r="I50" s="138"/>
      <c r="J50" s="138"/>
      <c r="K50" s="138"/>
      <c r="L50" s="138"/>
      <c r="M50" s="138"/>
      <c r="N50" s="138"/>
    </row>
    <row r="51" spans="1:14" ht="50.1" customHeight="1">
      <c r="A51" s="138"/>
      <c r="B51" s="138"/>
      <c r="C51" s="138"/>
      <c r="D51" s="138"/>
      <c r="E51" s="138"/>
      <c r="F51" s="138"/>
      <c r="G51" s="138"/>
      <c r="H51" s="138"/>
      <c r="I51" s="138"/>
      <c r="J51" s="138"/>
      <c r="K51" s="138"/>
      <c r="L51" s="138"/>
      <c r="M51" s="138"/>
      <c r="N51" s="138"/>
    </row>
    <row r="52" spans="1:14" ht="50.1" customHeight="1">
      <c r="A52" s="138"/>
      <c r="B52" s="138"/>
      <c r="C52" s="138"/>
      <c r="D52" s="138"/>
      <c r="E52" s="138"/>
      <c r="F52" s="138"/>
      <c r="G52" s="138"/>
      <c r="H52" s="138"/>
      <c r="I52" s="138"/>
      <c r="J52" s="138"/>
      <c r="K52" s="138"/>
      <c r="L52" s="138"/>
      <c r="M52" s="138"/>
      <c r="N52" s="138"/>
    </row>
    <row r="53" spans="1:14" ht="50.1" customHeight="1">
      <c r="A53" s="138"/>
      <c r="B53" s="138"/>
      <c r="C53" s="138"/>
      <c r="D53" s="138"/>
      <c r="E53" s="138"/>
      <c r="F53" s="138"/>
      <c r="G53" s="138"/>
      <c r="H53" s="138"/>
      <c r="I53" s="138"/>
      <c r="J53" s="138"/>
      <c r="K53" s="138"/>
      <c r="L53" s="138"/>
      <c r="M53" s="138"/>
      <c r="N53" s="138"/>
    </row>
    <row r="54" spans="1:14" ht="50.1" customHeight="1">
      <c r="A54" s="138"/>
      <c r="B54" s="138"/>
      <c r="C54" s="138"/>
      <c r="D54" s="138"/>
      <c r="E54" s="138"/>
      <c r="F54" s="138"/>
      <c r="G54" s="138"/>
      <c r="H54" s="138"/>
      <c r="I54" s="138"/>
      <c r="J54" s="138"/>
      <c r="K54" s="138"/>
      <c r="L54" s="138"/>
      <c r="M54" s="138"/>
      <c r="N54" s="138"/>
    </row>
    <row r="55" spans="1:14" ht="50.1" customHeight="1">
      <c r="A55" s="138"/>
      <c r="B55" s="138"/>
      <c r="C55" s="138"/>
      <c r="D55" s="138"/>
      <c r="E55" s="138"/>
      <c r="F55" s="138"/>
      <c r="G55" s="138"/>
      <c r="H55" s="138"/>
      <c r="I55" s="138"/>
      <c r="J55" s="138"/>
      <c r="K55" s="138"/>
      <c r="L55" s="138"/>
      <c r="M55" s="138"/>
      <c r="N55" s="138"/>
    </row>
    <row r="56" spans="1:14" ht="50.1" customHeight="1">
      <c r="A56" s="138"/>
      <c r="B56" s="138"/>
      <c r="C56" s="138"/>
      <c r="D56" s="138"/>
      <c r="E56" s="138"/>
      <c r="F56" s="138"/>
      <c r="G56" s="138"/>
      <c r="H56" s="138"/>
      <c r="I56" s="138"/>
      <c r="J56" s="138"/>
      <c r="K56" s="138"/>
      <c r="L56" s="138"/>
      <c r="M56" s="138"/>
      <c r="N56" s="138"/>
    </row>
    <row r="57" spans="1:14" s="94" customFormat="1"/>
    <row r="58" spans="1:14" s="94" customFormat="1"/>
    <row r="59" spans="1:14" s="94" customFormat="1"/>
    <row r="60" spans="1:14" s="94" customFormat="1"/>
    <row r="61" spans="1:14" s="94" customFormat="1"/>
    <row r="62" spans="1:14" s="94" customFormat="1"/>
    <row r="63" spans="1:14" s="94" customFormat="1"/>
    <row r="64" spans="1:14" s="94" customFormat="1"/>
    <row r="65" s="94" customFormat="1"/>
    <row r="66" s="94" customFormat="1"/>
    <row r="67" s="94" customFormat="1"/>
    <row r="68" s="94" customFormat="1"/>
    <row r="69" s="94" customFormat="1"/>
    <row r="70" s="94" customFormat="1"/>
    <row r="71" s="94" customFormat="1"/>
    <row r="72" s="94" customFormat="1"/>
    <row r="73" s="94" customFormat="1"/>
    <row r="74" s="94" customFormat="1"/>
    <row r="75" s="94" customFormat="1"/>
    <row r="76" s="94" customFormat="1"/>
    <row r="77" s="94" customFormat="1"/>
    <row r="78" s="94" customFormat="1"/>
    <row r="79" s="94" customFormat="1"/>
    <row r="80" s="94" customFormat="1"/>
    <row r="81" s="94" customFormat="1"/>
    <row r="82" s="94" customFormat="1"/>
    <row r="83" s="94" customFormat="1"/>
    <row r="84" s="94" customFormat="1"/>
    <row r="85" s="94" customFormat="1"/>
    <row r="86" s="94" customFormat="1"/>
    <row r="87" s="94" customFormat="1"/>
    <row r="88" s="94" customFormat="1"/>
    <row r="89" s="94" customFormat="1"/>
    <row r="90" s="94" customFormat="1"/>
    <row r="91" s="94" customFormat="1"/>
    <row r="92" s="94" customFormat="1"/>
    <row r="93" s="94" customFormat="1"/>
    <row r="94" s="94" customFormat="1"/>
    <row r="95" s="94" customFormat="1"/>
    <row r="96" s="94" customFormat="1"/>
    <row r="97" s="94" customFormat="1"/>
    <row r="98" s="94" customFormat="1"/>
    <row r="99" s="94" customFormat="1"/>
    <row r="100" s="94" customFormat="1"/>
    <row r="101" s="94" customFormat="1"/>
    <row r="102" s="94" customFormat="1"/>
    <row r="103" s="94" customFormat="1"/>
    <row r="104" s="94" customFormat="1"/>
    <row r="105" s="94" customFormat="1"/>
    <row r="106" s="94" customFormat="1"/>
    <row r="107" s="94" customFormat="1"/>
    <row r="108" s="94" customFormat="1"/>
    <row r="109" s="94" customFormat="1"/>
    <row r="110" s="94" customFormat="1"/>
    <row r="111" s="94" customFormat="1"/>
    <row r="112" s="94" customFormat="1"/>
    <row r="113" s="94" customFormat="1"/>
    <row r="114" s="94" customFormat="1"/>
    <row r="115" s="94" customFormat="1"/>
    <row r="116" s="94" customFormat="1"/>
    <row r="117" s="94" customFormat="1"/>
    <row r="118" s="94" customFormat="1"/>
    <row r="119" s="94" customFormat="1"/>
    <row r="120" s="94" customFormat="1"/>
    <row r="121" s="94" customFormat="1"/>
    <row r="122" s="94" customFormat="1"/>
  </sheetData>
  <mergeCells count="34">
    <mergeCell ref="H11:L11"/>
    <mergeCell ref="K12:L12"/>
    <mergeCell ref="D11:G11"/>
    <mergeCell ref="A6:B6"/>
    <mergeCell ref="C6:D6"/>
    <mergeCell ref="A8:B8"/>
    <mergeCell ref="C8:D8"/>
    <mergeCell ref="A9:B9"/>
    <mergeCell ref="C9:D9"/>
    <mergeCell ref="E9:J9"/>
    <mergeCell ref="K9:N9"/>
    <mergeCell ref="A10:B10"/>
    <mergeCell ref="C10:D10"/>
    <mergeCell ref="E10:J10"/>
    <mergeCell ref="K10:N10"/>
    <mergeCell ref="A7:D7"/>
    <mergeCell ref="E7:J7"/>
    <mergeCell ref="K7:N7"/>
    <mergeCell ref="E8:J8"/>
    <mergeCell ref="K8:N8"/>
    <mergeCell ref="A5:D5"/>
    <mergeCell ref="F5:J5"/>
    <mergeCell ref="K5:N5"/>
    <mergeCell ref="E6:J6"/>
    <mergeCell ref="K6:N6"/>
    <mergeCell ref="A4:D4"/>
    <mergeCell ref="E4:J4"/>
    <mergeCell ref="K4:L4"/>
    <mergeCell ref="M4:N4"/>
    <mergeCell ref="A1:N1"/>
    <mergeCell ref="A3:D3"/>
    <mergeCell ref="E3:J3"/>
    <mergeCell ref="K3:L3"/>
    <mergeCell ref="M3:N3"/>
  </mergeCells>
  <pageMargins left="0.7" right="0.7" top="0.75" bottom="0.75" header="0.3" footer="0.3"/>
  <pageSetup scale="65" orientation="landscape" horizontalDpi="1200" verticalDpi="1200" r:id="rId1"/>
  <headerFooter>
    <oddFooter>&amp;C&amp;14&amp;A&amp;RPage &amp;P of  &amp;N</oddFooter>
  </headerFooter>
  <rowBreaks count="1" manualBreakCount="1">
    <brk id="56" max="16383" man="1"/>
  </rowBreaks>
  <colBreaks count="1" manualBreakCount="1">
    <brk id="14" max="5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8" r:id="rId4" name="Check Box 4">
              <controlPr locked="0" defaultSize="0" autoFill="0" autoLine="0" autoPict="0" macro="[0]!CheckBox4_Click">
                <anchor moveWithCells="1">
                  <from>
                    <xdr:col>11</xdr:col>
                    <xdr:colOff>438150</xdr:colOff>
                    <xdr:row>0</xdr:row>
                    <xdr:rowOff>47625</xdr:rowOff>
                  </from>
                  <to>
                    <xdr:col>12</xdr:col>
                    <xdr:colOff>609600</xdr:colOff>
                    <xdr:row>1</xdr:row>
                    <xdr:rowOff>161925</xdr:rowOff>
                  </to>
                </anchor>
              </controlPr>
            </control>
          </mc:Choice>
        </mc:AlternateContent>
        <mc:AlternateContent xmlns:mc="http://schemas.openxmlformats.org/markup-compatibility/2006">
          <mc:Choice Requires="x14">
            <control shapeId="31749" r:id="rId5" name="Check Box 5">
              <controlPr locked="0" defaultSize="0" autoFill="0" autoLine="0" autoPict="0">
                <anchor moveWithCells="1">
                  <from>
                    <xdr:col>12</xdr:col>
                    <xdr:colOff>762000</xdr:colOff>
                    <xdr:row>0</xdr:row>
                    <xdr:rowOff>95250</xdr:rowOff>
                  </from>
                  <to>
                    <xdr:col>13</xdr:col>
                    <xdr:colOff>609600</xdr:colOff>
                    <xdr:row>1</xdr:row>
                    <xdr:rowOff>123825</xdr:rowOff>
                  </to>
                </anchor>
              </controlPr>
            </control>
          </mc:Choice>
        </mc:AlternateContent>
        <mc:AlternateContent xmlns:mc="http://schemas.openxmlformats.org/markup-compatibility/2006">
          <mc:Choice Requires="x14">
            <control shapeId="31750" r:id="rId6" name="Check Box 6">
              <controlPr locked="0" defaultSize="0" autoFill="0" autoLine="0" autoPict="0">
                <anchor moveWithCells="1">
                  <from>
                    <xdr:col>13</xdr:col>
                    <xdr:colOff>800100</xdr:colOff>
                    <xdr:row>0</xdr:row>
                    <xdr:rowOff>104775</xdr:rowOff>
                  </from>
                  <to>
                    <xdr:col>13</xdr:col>
                    <xdr:colOff>1533525</xdr:colOff>
                    <xdr:row>1</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D288C-6B04-4F4B-A9D4-42F24B9B81F4}">
  <sheetPr codeName="Sheet14">
    <tabColor rgb="FF002060"/>
  </sheetPr>
  <dimension ref="A1:AU117"/>
  <sheetViews>
    <sheetView showGridLines="0" zoomScale="130" zoomScaleNormal="130" zoomScaleSheetLayoutView="120" workbookViewId="0">
      <selection activeCell="T20" sqref="T20"/>
    </sheetView>
  </sheetViews>
  <sheetFormatPr defaultColWidth="9.140625" defaultRowHeight="12.75"/>
  <cols>
    <col min="1" max="1" width="4.7109375" style="52" customWidth="1"/>
    <col min="2" max="2" width="1.7109375" style="52" customWidth="1"/>
    <col min="3" max="6" width="7" style="52" customWidth="1"/>
    <col min="7" max="7" width="1.7109375" style="52" customWidth="1"/>
    <col min="8" max="8" width="7" style="52" customWidth="1"/>
    <col min="9" max="9" width="7.7109375" style="52" customWidth="1"/>
    <col min="10" max="11" width="7" style="52" customWidth="1"/>
    <col min="12" max="12" width="1.7109375" style="52" customWidth="1"/>
    <col min="13" max="15" width="7" style="52" customWidth="1"/>
    <col min="16" max="16" width="5" style="52" customWidth="1"/>
    <col min="17" max="17" width="1.7109375" style="52" customWidth="1"/>
    <col min="18" max="18" width="2" style="52" customWidth="1"/>
    <col min="19" max="19" width="3.42578125" style="93" customWidth="1"/>
    <col min="20" max="47" width="9.140625" style="93"/>
    <col min="48" max="16384" width="9.140625" style="52"/>
  </cols>
  <sheetData>
    <row r="1" spans="1:26" ht="28.5" customHeight="1">
      <c r="A1" s="908"/>
      <c r="B1" s="909"/>
      <c r="C1" s="909"/>
      <c r="D1" s="909"/>
      <c r="E1" s="909"/>
      <c r="F1" s="1683" t="s">
        <v>457</v>
      </c>
      <c r="G1" s="1684"/>
      <c r="H1" s="1684"/>
      <c r="I1" s="1684"/>
      <c r="J1" s="1684"/>
      <c r="K1" s="1684"/>
      <c r="L1" s="1684"/>
      <c r="M1" s="1684"/>
      <c r="N1" s="1684"/>
      <c r="O1" s="1684"/>
      <c r="P1" s="1684"/>
      <c r="Q1" s="1684"/>
      <c r="R1" s="910"/>
      <c r="T1" s="1682" t="s">
        <v>458</v>
      </c>
      <c r="U1" s="1682"/>
      <c r="V1" s="1682"/>
      <c r="W1" s="1682"/>
      <c r="X1" s="1682"/>
      <c r="Y1" s="1682"/>
    </row>
    <row r="2" spans="1:26" ht="18">
      <c r="A2" s="833"/>
      <c r="B2" s="834"/>
      <c r="C2" s="834"/>
      <c r="D2" s="834"/>
      <c r="E2" s="834"/>
      <c r="F2" s="834"/>
      <c r="G2" s="835"/>
      <c r="H2" s="1696" t="s">
        <v>459</v>
      </c>
      <c r="I2" s="1697"/>
      <c r="J2" s="1698"/>
      <c r="K2" s="1693" t="str">
        <f>SupplierPlantName</f>
        <v>Raimes Gear Tech - Tennessee Plant</v>
      </c>
      <c r="L2" s="1694"/>
      <c r="M2" s="1694"/>
      <c r="N2" s="1694"/>
      <c r="O2" s="1694"/>
      <c r="P2" s="1694"/>
      <c r="Q2" s="1695"/>
      <c r="R2" s="836"/>
      <c r="T2" s="1682"/>
      <c r="U2" s="1682"/>
      <c r="V2" s="1682"/>
      <c r="W2" s="1682"/>
      <c r="X2" s="1682"/>
      <c r="Y2" s="1682"/>
    </row>
    <row r="3" spans="1:26" ht="15">
      <c r="A3" s="1685" t="s">
        <v>460</v>
      </c>
      <c r="B3" s="1686"/>
      <c r="C3" s="1686"/>
      <c r="D3" s="1686"/>
      <c r="E3" s="1687"/>
      <c r="F3" s="1688"/>
      <c r="G3" s="832"/>
      <c r="H3" s="1689" t="s">
        <v>11</v>
      </c>
      <c r="I3" s="1690"/>
      <c r="J3" s="1690"/>
      <c r="K3" s="1699" t="str">
        <f>DrawingNumber</f>
        <v>GH 675612</v>
      </c>
      <c r="L3" s="1660"/>
      <c r="M3" s="1660"/>
      <c r="N3" s="1660"/>
      <c r="O3" s="1660"/>
      <c r="P3" s="1660"/>
      <c r="Q3" s="1661"/>
      <c r="R3" s="837"/>
      <c r="T3" s="1682"/>
      <c r="U3" s="1682"/>
      <c r="V3" s="1682"/>
      <c r="W3" s="1682"/>
      <c r="X3" s="1682"/>
      <c r="Y3" s="1682"/>
    </row>
    <row r="4" spans="1:26" ht="14.1" customHeight="1">
      <c r="A4" s="838"/>
      <c r="B4" s="839"/>
      <c r="C4" s="839"/>
      <c r="D4" s="839"/>
      <c r="E4" s="839"/>
      <c r="F4" s="840"/>
      <c r="G4" s="839"/>
      <c r="H4" s="1691" t="s">
        <v>461</v>
      </c>
      <c r="I4" s="1692"/>
      <c r="J4" s="1692"/>
      <c r="K4" s="1699" t="str">
        <f>EngRevLevel</f>
        <v>C</v>
      </c>
      <c r="L4" s="1660"/>
      <c r="M4" s="1661"/>
      <c r="N4" s="839"/>
      <c r="O4" s="839"/>
      <c r="P4" s="839"/>
      <c r="Q4" s="839"/>
      <c r="R4" s="841"/>
      <c r="T4" s="1682"/>
      <c r="U4" s="1682"/>
      <c r="V4" s="1682"/>
      <c r="W4" s="1682"/>
      <c r="X4" s="1682"/>
      <c r="Y4" s="1682"/>
    </row>
    <row r="5" spans="1:26" ht="9.9499999999999993" customHeight="1">
      <c r="A5" s="911"/>
      <c r="B5" s="912"/>
      <c r="C5" s="912"/>
      <c r="D5" s="912"/>
      <c r="E5" s="912"/>
      <c r="F5" s="913"/>
      <c r="G5" s="912"/>
      <c r="H5" s="912"/>
      <c r="I5" s="912"/>
      <c r="J5" s="912"/>
      <c r="K5" s="912"/>
      <c r="L5" s="912"/>
      <c r="M5" s="912"/>
      <c r="N5" s="912"/>
      <c r="O5" s="912"/>
      <c r="P5" s="912"/>
      <c r="Q5" s="912"/>
      <c r="R5" s="914"/>
      <c r="T5" s="1682"/>
      <c r="U5" s="1682"/>
      <c r="V5" s="1682"/>
      <c r="W5" s="1682"/>
      <c r="X5" s="1682"/>
      <c r="Y5" s="1682"/>
    </row>
    <row r="6" spans="1:26" ht="15" customHeight="1">
      <c r="A6" s="915" t="s">
        <v>462</v>
      </c>
      <c r="B6" s="825"/>
      <c r="C6" s="825"/>
      <c r="D6" s="1702"/>
      <c r="E6" s="1703"/>
      <c r="F6" s="1704"/>
      <c r="G6" s="825"/>
      <c r="H6" s="809" t="s">
        <v>8</v>
      </c>
      <c r="I6" s="825"/>
      <c r="J6" s="1705" t="str">
        <f>PartNumber</f>
        <v>456734RT</v>
      </c>
      <c r="K6" s="1706"/>
      <c r="L6" s="1706"/>
      <c r="M6" s="1706"/>
      <c r="N6" s="826" t="s">
        <v>463</v>
      </c>
      <c r="O6" s="825"/>
      <c r="P6" s="916"/>
      <c r="Q6" s="831"/>
      <c r="R6" s="914"/>
      <c r="T6" s="1682"/>
      <c r="U6" s="1682"/>
      <c r="V6" s="1682"/>
      <c r="W6" s="1682"/>
      <c r="X6" s="1682"/>
      <c r="Y6" s="1682"/>
    </row>
    <row r="7" spans="1:26" ht="15" customHeight="1">
      <c r="A7" s="915" t="s">
        <v>464</v>
      </c>
      <c r="B7" s="825"/>
      <c r="C7" s="825"/>
      <c r="D7" s="1707"/>
      <c r="E7" s="1703"/>
      <c r="F7" s="1704"/>
      <c r="G7" s="825"/>
      <c r="H7" s="809" t="s">
        <v>465</v>
      </c>
      <c r="I7" s="825"/>
      <c r="J7" s="1705" t="str">
        <f>PartName</f>
        <v>Lever</v>
      </c>
      <c r="K7" s="1706"/>
      <c r="L7" s="1706"/>
      <c r="M7" s="1706"/>
      <c r="N7" s="826" t="s">
        <v>466</v>
      </c>
      <c r="O7" s="825"/>
      <c r="P7" s="830"/>
      <c r="Q7" s="831"/>
      <c r="R7" s="914"/>
    </row>
    <row r="8" spans="1:26" ht="15" customHeight="1">
      <c r="A8" s="915" t="s">
        <v>467</v>
      </c>
      <c r="B8" s="825"/>
      <c r="C8" s="825"/>
      <c r="D8" s="1707"/>
      <c r="E8" s="1703"/>
      <c r="F8" s="1704"/>
      <c r="G8" s="825"/>
      <c r="H8" s="809" t="s">
        <v>468</v>
      </c>
      <c r="I8" s="825"/>
      <c r="J8" s="1708"/>
      <c r="K8" s="1709"/>
      <c r="L8" s="1709"/>
      <c r="M8" s="1709"/>
      <c r="N8" s="827"/>
      <c r="O8" s="828"/>
      <c r="P8" s="828"/>
      <c r="Q8" s="829"/>
      <c r="R8" s="914"/>
    </row>
    <row r="9" spans="1:26" ht="15" customHeight="1">
      <c r="A9" s="915" t="s">
        <v>469</v>
      </c>
      <c r="B9" s="825"/>
      <c r="C9" s="825"/>
      <c r="D9" s="1707"/>
      <c r="E9" s="1703"/>
      <c r="F9" s="1704"/>
      <c r="G9" s="825"/>
      <c r="H9" s="809" t="s">
        <v>470</v>
      </c>
      <c r="I9" s="825"/>
      <c r="J9" s="1710"/>
      <c r="K9" s="1711"/>
      <c r="L9" s="1711"/>
      <c r="M9" s="1711"/>
      <c r="N9" s="1712"/>
      <c r="O9" s="1713"/>
      <c r="P9" s="1713"/>
      <c r="Q9" s="1714"/>
      <c r="R9" s="914"/>
      <c r="W9" s="1676" t="s">
        <v>471</v>
      </c>
      <c r="X9" s="1677"/>
      <c r="Y9" s="1677"/>
      <c r="Z9" s="1677"/>
    </row>
    <row r="10" spans="1:26" ht="15" customHeight="1">
      <c r="A10" s="915" t="s">
        <v>472</v>
      </c>
      <c r="B10" s="825"/>
      <c r="C10" s="825"/>
      <c r="D10" s="1707"/>
      <c r="E10" s="1703"/>
      <c r="F10" s="1704"/>
      <c r="G10" s="825"/>
      <c r="H10" s="809" t="s">
        <v>473</v>
      </c>
      <c r="I10" s="825"/>
      <c r="J10" s="1708"/>
      <c r="K10" s="1709"/>
      <c r="L10" s="1709"/>
      <c r="M10" s="1709"/>
      <c r="N10" s="1713"/>
      <c r="O10" s="1713"/>
      <c r="P10" s="1713"/>
      <c r="Q10" s="1714"/>
      <c r="R10" s="914"/>
      <c r="W10" s="1677"/>
      <c r="X10" s="1677"/>
      <c r="Y10" s="1677"/>
      <c r="Z10" s="1677"/>
    </row>
    <row r="11" spans="1:26" ht="9.9499999999999993" customHeight="1">
      <c r="A11" s="917"/>
      <c r="B11" s="918"/>
      <c r="C11" s="918"/>
      <c r="D11" s="918"/>
      <c r="E11" s="918"/>
      <c r="F11" s="918"/>
      <c r="G11" s="918"/>
      <c r="H11" s="919"/>
      <c r="I11" s="918"/>
      <c r="J11" s="918"/>
      <c r="K11" s="918"/>
      <c r="L11" s="918"/>
      <c r="M11" s="918"/>
      <c r="N11" s="918"/>
      <c r="O11" s="918"/>
      <c r="P11" s="918"/>
      <c r="Q11" s="918"/>
      <c r="R11" s="914"/>
    </row>
    <row r="12" spans="1:26">
      <c r="A12" s="920"/>
      <c r="B12" s="198"/>
      <c r="C12" s="198"/>
      <c r="D12" s="198"/>
      <c r="E12" s="198"/>
      <c r="F12" s="198"/>
      <c r="G12" s="198"/>
      <c r="H12" s="199"/>
      <c r="I12" s="198"/>
      <c r="J12" s="198"/>
      <c r="K12" s="198"/>
      <c r="L12" s="198"/>
      <c r="M12" s="198"/>
      <c r="N12" s="198"/>
      <c r="O12" s="198"/>
      <c r="P12" s="198"/>
      <c r="Q12" s="198"/>
      <c r="R12" s="921"/>
    </row>
    <row r="13" spans="1:26" ht="18" customHeight="1">
      <c r="A13" s="922"/>
      <c r="B13" s="198"/>
      <c r="C13" s="175" t="s">
        <v>474</v>
      </c>
      <c r="D13" s="1680" t="s">
        <v>475</v>
      </c>
      <c r="E13" s="1681"/>
      <c r="F13" s="1664"/>
      <c r="G13" s="198"/>
      <c r="H13" s="175" t="s">
        <v>476</v>
      </c>
      <c r="I13" s="1680" t="s">
        <v>475</v>
      </c>
      <c r="J13" s="1681"/>
      <c r="K13" s="1664"/>
      <c r="L13" s="198"/>
      <c r="M13" s="175" t="s">
        <v>15</v>
      </c>
      <c r="N13" s="1680" t="s">
        <v>475</v>
      </c>
      <c r="O13" s="1681"/>
      <c r="P13" s="1681"/>
      <c r="Q13" s="1664"/>
      <c r="R13" s="921"/>
    </row>
    <row r="14" spans="1:26" ht="15.95" customHeight="1">
      <c r="A14" s="176" t="s">
        <v>446</v>
      </c>
      <c r="B14" s="198"/>
      <c r="C14" s="176" t="s">
        <v>477</v>
      </c>
      <c r="D14" s="176" t="s">
        <v>478</v>
      </c>
      <c r="E14" s="176" t="s">
        <v>479</v>
      </c>
      <c r="F14" s="176" t="s">
        <v>480</v>
      </c>
      <c r="G14" s="198"/>
      <c r="H14" s="176" t="s">
        <v>477</v>
      </c>
      <c r="I14" s="176" t="s">
        <v>478</v>
      </c>
      <c r="J14" s="176" t="s">
        <v>479</v>
      </c>
      <c r="K14" s="176" t="s">
        <v>480</v>
      </c>
      <c r="L14" s="198"/>
      <c r="M14" s="176" t="s">
        <v>477</v>
      </c>
      <c r="N14" s="176" t="s">
        <v>478</v>
      </c>
      <c r="O14" s="176" t="s">
        <v>479</v>
      </c>
      <c r="P14" s="1680" t="s">
        <v>480</v>
      </c>
      <c r="Q14" s="1664"/>
      <c r="R14" s="921"/>
    </row>
    <row r="15" spans="1:26" ht="14.1" customHeight="1">
      <c r="A15" s="176">
        <v>1</v>
      </c>
      <c r="B15" s="198"/>
      <c r="C15" s="177"/>
      <c r="D15" s="178"/>
      <c r="E15" s="178"/>
      <c r="F15" s="179" t="str">
        <f>IF(C15="","",IF(D15="","",IF($P$6=2,MAX(C15:D15)-MIN(C15:D15),IF($P$6=3,MAX(C15:E15)-MIN(C15:E15)))))</f>
        <v/>
      </c>
      <c r="G15" s="200"/>
      <c r="H15" s="178"/>
      <c r="I15" s="177"/>
      <c r="J15" s="178"/>
      <c r="K15" s="179" t="str">
        <f t="shared" ref="K15:K24" si="0">IF(H15="","",IF(I15="","",IF($P$6=2,MAX(H15:I15)-MIN(H15:I15),IF($P$6=3,MAX(H15:J15)-MIN(H15:J15)))))</f>
        <v/>
      </c>
      <c r="L15" s="200"/>
      <c r="M15" s="178"/>
      <c r="N15" s="178"/>
      <c r="O15" s="177"/>
      <c r="P15" s="1678" t="str">
        <f>IF(M15="","",IF(N15="","",IF($P$6=2,MAX(M15:N15)-MIN(M15:N15),IF($P$6=3,MAX(M15:O15)-MIN(M15:O15)))))</f>
        <v/>
      </c>
      <c r="Q15" s="1679"/>
      <c r="R15" s="921"/>
    </row>
    <row r="16" spans="1:26" ht="14.1" customHeight="1">
      <c r="A16" s="176">
        <v>2</v>
      </c>
      <c r="B16" s="198"/>
      <c r="C16" s="180"/>
      <c r="D16" s="181"/>
      <c r="E16" s="181"/>
      <c r="F16" s="182" t="str">
        <f>IF(C16="","",IF(D16="","",IF($P$6=2,MAX(C16:D16)-MIN(C16:D16),IF($P$6=3,MAX(C16:E16)-MIN(C16:E16)))))</f>
        <v/>
      </c>
      <c r="G16" s="200"/>
      <c r="H16" s="181"/>
      <c r="I16" s="180"/>
      <c r="J16" s="181"/>
      <c r="K16" s="182" t="str">
        <f t="shared" si="0"/>
        <v/>
      </c>
      <c r="L16" s="200"/>
      <c r="M16" s="181"/>
      <c r="N16" s="181"/>
      <c r="O16" s="180"/>
      <c r="P16" s="1674" t="str">
        <f t="shared" ref="P16:Q24" si="1">IF(M16="","",IF(N16="","",IF($P$6=2,MAX(M16:N16)-MIN(M16:N16),IF($P$6=3,MAX(M16:O16)-MIN(M16:O16)))))</f>
        <v/>
      </c>
      <c r="Q16" s="1675" t="str">
        <f t="shared" si="1"/>
        <v/>
      </c>
      <c r="R16" s="921"/>
    </row>
    <row r="17" spans="1:18" ht="14.1" customHeight="1">
      <c r="A17" s="176">
        <v>3</v>
      </c>
      <c r="B17" s="198"/>
      <c r="C17" s="180"/>
      <c r="D17" s="181"/>
      <c r="E17" s="181"/>
      <c r="F17" s="182" t="str">
        <f t="shared" ref="F17:F24" si="2">IF(C17="","",IF(D17="","",IF($P$6=2,MAX(C17:D17)-MIN(C17:D17),IF($P$6=3,MAX(C17:E17)-MIN(C17:E17)))))</f>
        <v/>
      </c>
      <c r="G17" s="200"/>
      <c r="H17" s="181"/>
      <c r="I17" s="180"/>
      <c r="J17" s="181"/>
      <c r="K17" s="182" t="str">
        <f t="shared" si="0"/>
        <v/>
      </c>
      <c r="L17" s="200"/>
      <c r="M17" s="181"/>
      <c r="N17" s="181"/>
      <c r="O17" s="180"/>
      <c r="P17" s="1674" t="str">
        <f t="shared" si="1"/>
        <v/>
      </c>
      <c r="Q17" s="1675" t="str">
        <f t="shared" si="1"/>
        <v/>
      </c>
      <c r="R17" s="921"/>
    </row>
    <row r="18" spans="1:18" ht="14.1" customHeight="1">
      <c r="A18" s="176">
        <v>4</v>
      </c>
      <c r="B18" s="198"/>
      <c r="C18" s="180"/>
      <c r="D18" s="181"/>
      <c r="E18" s="181"/>
      <c r="F18" s="182" t="str">
        <f t="shared" si="2"/>
        <v/>
      </c>
      <c r="G18" s="200"/>
      <c r="H18" s="181"/>
      <c r="I18" s="180"/>
      <c r="J18" s="181"/>
      <c r="K18" s="182" t="str">
        <f t="shared" si="0"/>
        <v/>
      </c>
      <c r="L18" s="200"/>
      <c r="M18" s="181"/>
      <c r="N18" s="181"/>
      <c r="O18" s="180"/>
      <c r="P18" s="1674" t="str">
        <f t="shared" si="1"/>
        <v/>
      </c>
      <c r="Q18" s="1675" t="str">
        <f t="shared" si="1"/>
        <v/>
      </c>
      <c r="R18" s="921"/>
    </row>
    <row r="19" spans="1:18" ht="14.1" customHeight="1">
      <c r="A19" s="176">
        <v>5</v>
      </c>
      <c r="B19" s="198"/>
      <c r="C19" s="180"/>
      <c r="D19" s="181"/>
      <c r="E19" s="181"/>
      <c r="F19" s="182" t="str">
        <f t="shared" si="2"/>
        <v/>
      </c>
      <c r="G19" s="200"/>
      <c r="H19" s="181"/>
      <c r="I19" s="180"/>
      <c r="J19" s="181"/>
      <c r="K19" s="182" t="str">
        <f t="shared" si="0"/>
        <v/>
      </c>
      <c r="L19" s="200"/>
      <c r="M19" s="181"/>
      <c r="N19" s="181"/>
      <c r="O19" s="180"/>
      <c r="P19" s="1674" t="str">
        <f t="shared" si="1"/>
        <v/>
      </c>
      <c r="Q19" s="1675" t="str">
        <f t="shared" si="1"/>
        <v/>
      </c>
      <c r="R19" s="921"/>
    </row>
    <row r="20" spans="1:18" ht="14.1" customHeight="1">
      <c r="A20" s="176">
        <v>6</v>
      </c>
      <c r="B20" s="198"/>
      <c r="C20" s="180"/>
      <c r="D20" s="181"/>
      <c r="E20" s="181"/>
      <c r="F20" s="182" t="str">
        <f t="shared" si="2"/>
        <v/>
      </c>
      <c r="G20" s="200"/>
      <c r="H20" s="181"/>
      <c r="I20" s="180"/>
      <c r="J20" s="181"/>
      <c r="K20" s="182" t="str">
        <f t="shared" si="0"/>
        <v/>
      </c>
      <c r="L20" s="200"/>
      <c r="M20" s="181"/>
      <c r="N20" s="181"/>
      <c r="O20" s="180"/>
      <c r="P20" s="1674" t="str">
        <f t="shared" si="1"/>
        <v/>
      </c>
      <c r="Q20" s="1675" t="str">
        <f t="shared" si="1"/>
        <v/>
      </c>
      <c r="R20" s="921"/>
    </row>
    <row r="21" spans="1:18" ht="14.1" customHeight="1">
      <c r="A21" s="176">
        <v>7</v>
      </c>
      <c r="B21" s="198"/>
      <c r="C21" s="180"/>
      <c r="D21" s="181"/>
      <c r="E21" s="181"/>
      <c r="F21" s="182" t="str">
        <f t="shared" si="2"/>
        <v/>
      </c>
      <c r="G21" s="200"/>
      <c r="H21" s="181"/>
      <c r="I21" s="180"/>
      <c r="J21" s="181"/>
      <c r="K21" s="182" t="str">
        <f t="shared" si="0"/>
        <v/>
      </c>
      <c r="L21" s="200"/>
      <c r="M21" s="181"/>
      <c r="N21" s="181"/>
      <c r="O21" s="180"/>
      <c r="P21" s="1674" t="str">
        <f t="shared" si="1"/>
        <v/>
      </c>
      <c r="Q21" s="1675" t="str">
        <f t="shared" si="1"/>
        <v/>
      </c>
      <c r="R21" s="921"/>
    </row>
    <row r="22" spans="1:18" ht="14.1" customHeight="1">
      <c r="A22" s="176">
        <v>8</v>
      </c>
      <c r="B22" s="198"/>
      <c r="C22" s="180"/>
      <c r="D22" s="181"/>
      <c r="E22" s="181"/>
      <c r="F22" s="182" t="str">
        <f t="shared" si="2"/>
        <v/>
      </c>
      <c r="G22" s="200"/>
      <c r="H22" s="181"/>
      <c r="I22" s="180"/>
      <c r="J22" s="181"/>
      <c r="K22" s="182" t="str">
        <f t="shared" si="0"/>
        <v/>
      </c>
      <c r="L22" s="200"/>
      <c r="M22" s="181"/>
      <c r="N22" s="181"/>
      <c r="O22" s="180"/>
      <c r="P22" s="1674" t="str">
        <f t="shared" si="1"/>
        <v/>
      </c>
      <c r="Q22" s="1675"/>
      <c r="R22" s="921"/>
    </row>
    <row r="23" spans="1:18" ht="14.1" customHeight="1">
      <c r="A23" s="176">
        <v>9</v>
      </c>
      <c r="B23" s="198"/>
      <c r="C23" s="180"/>
      <c r="D23" s="181"/>
      <c r="E23" s="181"/>
      <c r="F23" s="182" t="str">
        <f t="shared" si="2"/>
        <v/>
      </c>
      <c r="G23" s="200"/>
      <c r="H23" s="181"/>
      <c r="I23" s="180"/>
      <c r="J23" s="181"/>
      <c r="K23" s="182" t="str">
        <f t="shared" si="0"/>
        <v/>
      </c>
      <c r="L23" s="200"/>
      <c r="M23" s="181"/>
      <c r="N23" s="181"/>
      <c r="O23" s="180"/>
      <c r="P23" s="1674" t="str">
        <f t="shared" si="1"/>
        <v/>
      </c>
      <c r="Q23" s="1675"/>
      <c r="R23" s="921"/>
    </row>
    <row r="24" spans="1:18" ht="14.1" customHeight="1">
      <c r="A24" s="176">
        <v>10</v>
      </c>
      <c r="B24" s="198"/>
      <c r="C24" s="183"/>
      <c r="D24" s="184"/>
      <c r="E24" s="184"/>
      <c r="F24" s="185" t="str">
        <f t="shared" si="2"/>
        <v/>
      </c>
      <c r="G24" s="200"/>
      <c r="H24" s="184"/>
      <c r="I24" s="183"/>
      <c r="J24" s="184"/>
      <c r="K24" s="185" t="str">
        <f t="shared" si="0"/>
        <v/>
      </c>
      <c r="L24" s="200"/>
      <c r="M24" s="184"/>
      <c r="N24" s="184"/>
      <c r="O24" s="183"/>
      <c r="P24" s="1715" t="str">
        <f t="shared" si="1"/>
        <v/>
      </c>
      <c r="Q24" s="1716"/>
      <c r="R24" s="921"/>
    </row>
    <row r="25" spans="1:18" ht="9.9499999999999993" customHeight="1">
      <c r="A25" s="923"/>
      <c r="B25" s="198"/>
      <c r="C25" s="198"/>
      <c r="D25" s="198"/>
      <c r="E25" s="198"/>
      <c r="F25" s="198"/>
      <c r="G25" s="198"/>
      <c r="H25" s="198"/>
      <c r="I25" s="198"/>
      <c r="J25" s="198"/>
      <c r="K25" s="198"/>
      <c r="L25" s="198"/>
      <c r="M25" s="198"/>
      <c r="N25" s="198"/>
      <c r="O25" s="198"/>
      <c r="P25" s="198"/>
      <c r="Q25" s="198"/>
      <c r="R25" s="921"/>
    </row>
    <row r="26" spans="1:18" ht="14.1" customHeight="1">
      <c r="A26" s="1621" t="s">
        <v>481</v>
      </c>
      <c r="B26" s="198"/>
      <c r="C26" s="186" t="s">
        <v>482</v>
      </c>
      <c r="D26" s="186" t="s">
        <v>483</v>
      </c>
      <c r="E26" s="186" t="s">
        <v>484</v>
      </c>
      <c r="F26" s="186" t="s">
        <v>485</v>
      </c>
      <c r="G26" s="201"/>
      <c r="H26" s="186" t="s">
        <v>486</v>
      </c>
      <c r="I26" s="186" t="s">
        <v>487</v>
      </c>
      <c r="J26" s="186" t="s">
        <v>488</v>
      </c>
      <c r="K26" s="186" t="s">
        <v>489</v>
      </c>
      <c r="L26" s="201"/>
      <c r="M26" s="186" t="s">
        <v>490</v>
      </c>
      <c r="N26" s="186" t="s">
        <v>491</v>
      </c>
      <c r="O26" s="186" t="s">
        <v>492</v>
      </c>
      <c r="P26" s="1663" t="s">
        <v>493</v>
      </c>
      <c r="Q26" s="1664"/>
      <c r="R26" s="921"/>
    </row>
    <row r="27" spans="1:18" ht="14.1" customHeight="1">
      <c r="A27" s="1662"/>
      <c r="B27" s="198"/>
      <c r="C27" s="187" t="str">
        <f>IF(COUNTBLANK(C15:C24)&gt;=1,"",AVERAGE(C15:C24))</f>
        <v/>
      </c>
      <c r="D27" s="187" t="str">
        <f>IF(COUNTBLANK(D15:D24)&gt;=1,"",AVERAGE(D15:D24))</f>
        <v/>
      </c>
      <c r="E27" s="187" t="str">
        <f>IF(COUNTBLANK(E15:E24)&gt;=1,"",AVERAGE(E15:E24))</f>
        <v/>
      </c>
      <c r="F27" s="187" t="str">
        <f>IF(COUNTBLANK(F15:F24)&gt;=1,"",AVERAGE(F15:F24))</f>
        <v/>
      </c>
      <c r="G27" s="198"/>
      <c r="H27" s="187" t="str">
        <f>IF(COUNTBLANK(H15:H24)&gt;=1,"",AVERAGE(H15:H24))</f>
        <v/>
      </c>
      <c r="I27" s="187" t="str">
        <f>IF(COUNTBLANK(I15:I24)&gt;=1,"",AVERAGE(I15:I24))</f>
        <v/>
      </c>
      <c r="J27" s="187" t="str">
        <f>IF(COUNTBLANK(J15:J24)&gt;=1,"",AVERAGE(J15:J24))</f>
        <v/>
      </c>
      <c r="K27" s="187" t="str">
        <f>IF(COUNTBLANK(K15:K24)&gt;=1,"",AVERAGE(K15:K24))</f>
        <v/>
      </c>
      <c r="L27" s="198"/>
      <c r="M27" s="187" t="str">
        <f>IF(COUNTBLANK(M15:M24)&gt;=1,"",AVERAGE(M15:M24))</f>
        <v/>
      </c>
      <c r="N27" s="187" t="str">
        <f>IF(COUNTBLANK(N15:N24)&gt;=1,"",AVERAGE(N15:N24))</f>
        <v/>
      </c>
      <c r="O27" s="187" t="str">
        <f>IF(COUNTBLANK(O15:O24)&gt;=1,"",AVERAGE(O15:O24))</f>
        <v/>
      </c>
      <c r="P27" s="1665" t="str">
        <f>IF(COUNTBLANK(P15:P24)&gt;=1,"",AVERAGE(P15:P24))</f>
        <v/>
      </c>
      <c r="Q27" s="1666"/>
      <c r="R27" s="921"/>
    </row>
    <row r="28" spans="1:18" ht="9.75" customHeight="1">
      <c r="A28" s="922"/>
      <c r="B28" s="198"/>
      <c r="C28" s="198"/>
      <c r="D28" s="198"/>
      <c r="E28" s="198"/>
      <c r="F28" s="198"/>
      <c r="G28" s="198"/>
      <c r="H28" s="198"/>
      <c r="I28" s="198"/>
      <c r="J28" s="198"/>
      <c r="K28" s="198"/>
      <c r="L28" s="198"/>
      <c r="M28" s="198"/>
      <c r="N28" s="198"/>
      <c r="O28" s="198"/>
      <c r="P28" s="198"/>
      <c r="Q28" s="198"/>
      <c r="R28" s="921"/>
    </row>
    <row r="29" spans="1:18" ht="15.95" customHeight="1">
      <c r="A29" s="1621" t="s">
        <v>494</v>
      </c>
      <c r="B29" s="198"/>
      <c r="C29" s="1633" t="s">
        <v>495</v>
      </c>
      <c r="D29" s="188" t="s">
        <v>496</v>
      </c>
      <c r="E29" s="189"/>
      <c r="F29" s="190"/>
      <c r="G29" s="198"/>
      <c r="H29" s="1633" t="s">
        <v>497</v>
      </c>
      <c r="I29" s="188" t="s">
        <v>498</v>
      </c>
      <c r="J29" s="189"/>
      <c r="K29" s="190"/>
      <c r="L29" s="198"/>
      <c r="M29" s="1633" t="s">
        <v>499</v>
      </c>
      <c r="N29" s="188" t="s">
        <v>500</v>
      </c>
      <c r="O29" s="189"/>
      <c r="P29" s="190"/>
      <c r="Q29" s="191"/>
      <c r="R29" s="921"/>
    </row>
    <row r="30" spans="1:18" ht="14.1" customHeight="1">
      <c r="A30" s="1667"/>
      <c r="B30" s="198"/>
      <c r="C30" s="1634"/>
      <c r="D30" s="1669" t="str">
        <f>IF(C27="","",IF(D27="","",AVERAGE(C27:E27)))</f>
        <v/>
      </c>
      <c r="E30" s="1670"/>
      <c r="F30" s="1671"/>
      <c r="G30" s="198"/>
      <c r="H30" s="1634"/>
      <c r="I30" s="1669" t="str">
        <f>IF(H27="","",IF(I27="","",AVERAGE(H27:J27)))</f>
        <v/>
      </c>
      <c r="J30" s="1672"/>
      <c r="K30" s="1673"/>
      <c r="L30" s="198"/>
      <c r="M30" s="1634"/>
      <c r="N30" s="1669" t="str">
        <f>IF(M27="","",IF(N27="","",AVERAGE(M27:O27)))</f>
        <v/>
      </c>
      <c r="O30" s="1670"/>
      <c r="P30" s="1670"/>
      <c r="Q30" s="1671"/>
      <c r="R30" s="921"/>
    </row>
    <row r="31" spans="1:18" ht="5.0999999999999996" customHeight="1">
      <c r="A31" s="1667"/>
      <c r="B31" s="198"/>
      <c r="G31" s="198"/>
      <c r="L31" s="198"/>
      <c r="R31" s="921"/>
    </row>
    <row r="32" spans="1:18" ht="14.1" customHeight="1">
      <c r="A32" s="1667"/>
      <c r="B32" s="198"/>
      <c r="C32" s="1633" t="s">
        <v>501</v>
      </c>
      <c r="D32" s="192" t="s">
        <v>502</v>
      </c>
      <c r="E32" s="189"/>
      <c r="F32" s="193"/>
      <c r="G32" s="199"/>
      <c r="H32" s="1633" t="s">
        <v>503</v>
      </c>
      <c r="I32" s="194" t="s">
        <v>504</v>
      </c>
      <c r="J32" s="195"/>
      <c r="K32" s="193"/>
      <c r="L32" s="198"/>
      <c r="M32" s="1635" t="str">
        <f>IF(D33="","",IF(I33="","",IF(D33&gt;I33,"Range Out of Control",IF(MAX(F15:F24,K15:K24,P15:P24,P27:P27)&gt;I33,"Range Out of Control",IF(D33&lt;I33,"Range In Control")))))</f>
        <v/>
      </c>
      <c r="N32" s="1636"/>
      <c r="O32" s="1636"/>
      <c r="P32" s="1636"/>
      <c r="Q32" s="1637"/>
      <c r="R32" s="921"/>
    </row>
    <row r="33" spans="1:18" ht="14.1" customHeight="1">
      <c r="A33" s="1668"/>
      <c r="B33" s="198"/>
      <c r="C33" s="1634"/>
      <c r="D33" s="1641" t="str">
        <f>IF(F27="","",IF(K27="","",IF(P7=2,AVERAGE(F27,K27),IF(P27="","",AVERAGE(F27,K27,P27)))))</f>
        <v/>
      </c>
      <c r="E33" s="1642"/>
      <c r="F33" s="1643"/>
      <c r="G33" s="198"/>
      <c r="H33" s="1634"/>
      <c r="I33" s="1641" t="str">
        <f>IF(P7="","",IF(D33="","",IF(P7=2,D54*D33,IF(P7=3,D55*D33,""))))</f>
        <v/>
      </c>
      <c r="J33" s="1642"/>
      <c r="K33" s="1643"/>
      <c r="L33" s="198"/>
      <c r="M33" s="1638"/>
      <c r="N33" s="1639"/>
      <c r="O33" s="1639"/>
      <c r="P33" s="1639"/>
      <c r="Q33" s="1640"/>
      <c r="R33" s="921"/>
    </row>
    <row r="34" spans="1:18">
      <c r="A34" s="922"/>
      <c r="B34" s="198"/>
      <c r="C34" s="198"/>
      <c r="D34" s="198"/>
      <c r="E34" s="198"/>
      <c r="F34" s="198"/>
      <c r="G34" s="198"/>
      <c r="H34" s="198"/>
      <c r="I34" s="198"/>
      <c r="J34" s="198"/>
      <c r="K34" s="198"/>
      <c r="L34" s="198"/>
      <c r="M34" s="198"/>
      <c r="N34" s="198"/>
      <c r="O34" s="198"/>
      <c r="P34" s="198"/>
      <c r="Q34" s="198"/>
      <c r="R34" s="921"/>
    </row>
    <row r="35" spans="1:18" ht="5.0999999999999996" customHeight="1">
      <c r="A35" s="924"/>
      <c r="B35" s="909"/>
      <c r="C35" s="909"/>
      <c r="D35" s="909"/>
      <c r="E35" s="909"/>
      <c r="F35" s="909"/>
      <c r="G35" s="909"/>
      <c r="H35" s="909"/>
      <c r="I35" s="909"/>
      <c r="J35" s="909"/>
      <c r="K35" s="909"/>
      <c r="L35" s="909"/>
      <c r="M35" s="909"/>
      <c r="N35" s="909"/>
      <c r="O35" s="909"/>
      <c r="P35" s="909"/>
      <c r="Q35" s="910"/>
      <c r="R35" s="921"/>
    </row>
    <row r="36" spans="1:18" ht="15.75">
      <c r="A36" s="1644" t="s">
        <v>505</v>
      </c>
      <c r="B36" s="1645"/>
      <c r="C36" s="1645"/>
      <c r="D36" s="1645"/>
      <c r="E36" s="1645"/>
      <c r="F36" s="1645"/>
      <c r="G36" s="1645"/>
      <c r="H36" s="1645"/>
      <c r="I36" s="1645"/>
      <c r="J36" s="1645"/>
      <c r="K36" s="1645"/>
      <c r="L36" s="1645"/>
      <c r="M36" s="1645"/>
      <c r="N36" s="1645"/>
      <c r="O36" s="1645"/>
      <c r="P36" s="1645"/>
      <c r="Q36" s="1646"/>
      <c r="R36" s="921"/>
    </row>
    <row r="37" spans="1:18" ht="15">
      <c r="A37" s="925" t="s">
        <v>506</v>
      </c>
      <c r="I37" s="202" t="s">
        <v>507</v>
      </c>
      <c r="K37" s="203"/>
      <c r="L37" s="203"/>
      <c r="M37" s="1650" t="str">
        <f>IF(J9="","",IF(P6="","",IF(D33="","",IF(P6=2,D33/E54,IF(P6=3,D33/E55,"")))))</f>
        <v/>
      </c>
      <c r="N37" s="1651"/>
      <c r="O37" s="1652"/>
      <c r="P37" s="204"/>
      <c r="Q37" s="926"/>
      <c r="R37" s="921"/>
    </row>
    <row r="38" spans="1:18" ht="15">
      <c r="A38" s="925" t="s">
        <v>508</v>
      </c>
      <c r="I38" s="202" t="s">
        <v>509</v>
      </c>
      <c r="K38" s="203"/>
      <c r="L38" s="203"/>
      <c r="M38" s="1650" t="str">
        <f>IF(M37="","",6*M37)</f>
        <v/>
      </c>
      <c r="N38" s="1651"/>
      <c r="O38" s="1658"/>
      <c r="P38" s="205"/>
      <c r="Q38" s="926"/>
      <c r="R38" s="921"/>
    </row>
    <row r="39" spans="1:18">
      <c r="A39" s="925" t="s">
        <v>510</v>
      </c>
      <c r="I39" s="202" t="s">
        <v>511</v>
      </c>
      <c r="J39" s="203"/>
      <c r="K39" s="203"/>
      <c r="L39" s="203"/>
      <c r="M39" s="1647" t="str">
        <f>IF(M38="","",M38/J9)</f>
        <v/>
      </c>
      <c r="N39" s="1648"/>
      <c r="O39" s="1649"/>
      <c r="P39" s="205"/>
      <c r="Q39" s="926"/>
      <c r="R39" s="921"/>
    </row>
    <row r="40" spans="1:18" ht="5.0999999999999996" customHeight="1">
      <c r="A40" s="927"/>
      <c r="E40" s="202"/>
      <c r="F40" s="203"/>
      <c r="G40" s="203"/>
      <c r="H40" s="203"/>
      <c r="J40" s="203"/>
      <c r="K40" s="206"/>
      <c r="N40" s="140"/>
      <c r="O40" s="205"/>
      <c r="P40" s="205"/>
      <c r="Q40" s="926"/>
      <c r="R40" s="921"/>
    </row>
    <row r="41" spans="1:18" ht="15.75">
      <c r="A41" s="1644" t="s">
        <v>512</v>
      </c>
      <c r="B41" s="1645"/>
      <c r="C41" s="1645"/>
      <c r="D41" s="1645"/>
      <c r="E41" s="1645"/>
      <c r="F41" s="1645"/>
      <c r="G41" s="1645"/>
      <c r="H41" s="1645"/>
      <c r="I41" s="1645"/>
      <c r="J41" s="1645"/>
      <c r="K41" s="1645"/>
      <c r="L41" s="1645"/>
      <c r="M41" s="1645"/>
      <c r="N41" s="1645"/>
      <c r="O41" s="1645"/>
      <c r="P41" s="1645"/>
      <c r="Q41" s="1646"/>
      <c r="R41" s="921"/>
    </row>
    <row r="42" spans="1:18" ht="15">
      <c r="A42" s="925" t="s">
        <v>513</v>
      </c>
      <c r="I42" s="202" t="s">
        <v>514</v>
      </c>
      <c r="J42" s="203"/>
      <c r="K42" s="203"/>
      <c r="L42" s="203"/>
      <c r="N42" s="1659" t="str">
        <f>IF(J9="","",IF(D30="","",IF(I30="","",IF(N30="","",MAX(D30,I30,N30)-MIN(D30,I30,N30)))))</f>
        <v/>
      </c>
      <c r="O42" s="1660"/>
      <c r="P42" s="1661"/>
      <c r="Q42" s="926"/>
      <c r="R42" s="921"/>
    </row>
    <row r="43" spans="1:18" ht="15">
      <c r="A43" s="925" t="s">
        <v>515</v>
      </c>
      <c r="I43" s="202" t="s">
        <v>516</v>
      </c>
      <c r="J43" s="203"/>
      <c r="K43" s="203"/>
      <c r="L43" s="203"/>
      <c r="N43" s="1659" t="str">
        <f>IF(N42="","",IF(P7="","",IF(P7=2,N42/F54,IF(P7=3,N42/F55,""))))</f>
        <v/>
      </c>
      <c r="O43" s="1660"/>
      <c r="P43" s="1661"/>
      <c r="Q43" s="926"/>
      <c r="R43" s="921"/>
    </row>
    <row r="44" spans="1:18" ht="15">
      <c r="A44" s="925" t="s">
        <v>517</v>
      </c>
      <c r="I44" s="202" t="s">
        <v>518</v>
      </c>
      <c r="J44" s="203"/>
      <c r="K44" s="203"/>
      <c r="L44" s="203"/>
      <c r="N44" s="1700" t="str">
        <f>IF(N43="","",6*N43)</f>
        <v/>
      </c>
      <c r="O44" s="1701"/>
      <c r="P44" s="1661"/>
      <c r="Q44" s="926"/>
      <c r="R44" s="921"/>
    </row>
    <row r="45" spans="1:18" ht="12.75" customHeight="1">
      <c r="A45" s="925" t="s">
        <v>510</v>
      </c>
      <c r="I45" s="202" t="s">
        <v>519</v>
      </c>
      <c r="J45" s="203"/>
      <c r="K45" s="203"/>
      <c r="L45" s="203"/>
      <c r="N45" s="1647" t="str">
        <f>IF(N44="","",N44/J9)</f>
        <v/>
      </c>
      <c r="O45" s="1656"/>
      <c r="P45" s="1657"/>
      <c r="Q45" s="926"/>
      <c r="R45" s="921"/>
    </row>
    <row r="46" spans="1:18" ht="5.0999999999999996" customHeight="1">
      <c r="A46" s="927"/>
      <c r="C46" s="202"/>
      <c r="D46" s="203"/>
      <c r="E46" s="203"/>
      <c r="F46" s="203"/>
      <c r="H46" s="203"/>
      <c r="I46" s="206"/>
      <c r="N46" s="208"/>
      <c r="O46" s="207"/>
      <c r="P46" s="207"/>
      <c r="Q46" s="926"/>
      <c r="R46" s="921"/>
    </row>
    <row r="47" spans="1:18" ht="15.75">
      <c r="A47" s="1644" t="s">
        <v>520</v>
      </c>
      <c r="B47" s="1645"/>
      <c r="C47" s="1645"/>
      <c r="D47" s="1645"/>
      <c r="E47" s="1645"/>
      <c r="F47" s="1645"/>
      <c r="G47" s="1645"/>
      <c r="H47" s="1645"/>
      <c r="I47" s="1645"/>
      <c r="J47" s="1645"/>
      <c r="K47" s="1645"/>
      <c r="L47" s="1645"/>
      <c r="M47" s="1645"/>
      <c r="N47" s="1645"/>
      <c r="O47" s="1645"/>
      <c r="P47" s="1645"/>
      <c r="Q47" s="1646"/>
      <c r="R47" s="921"/>
    </row>
    <row r="48" spans="1:18" ht="15">
      <c r="A48" s="925" t="s">
        <v>521</v>
      </c>
      <c r="I48" s="202" t="s">
        <v>522</v>
      </c>
      <c r="J48" s="203"/>
      <c r="K48" s="203"/>
      <c r="L48" s="203"/>
      <c r="N48" s="1659" t="str">
        <f>IF(M37="","",IF(N43="","",SQRT(M37^2+N43^2)))</f>
        <v/>
      </c>
      <c r="O48" s="1660"/>
      <c r="P48" s="1661"/>
      <c r="Q48" s="926"/>
      <c r="R48" s="921"/>
    </row>
    <row r="49" spans="1:18" ht="15">
      <c r="A49" s="925" t="s">
        <v>517</v>
      </c>
      <c r="I49" s="202" t="s">
        <v>523</v>
      </c>
      <c r="J49" s="203"/>
      <c r="K49" s="203"/>
      <c r="L49" s="203"/>
      <c r="N49" s="1659" t="str">
        <f>IF(N48="","",6*N48)</f>
        <v/>
      </c>
      <c r="O49" s="1660"/>
      <c r="P49" s="1661"/>
      <c r="Q49" s="926"/>
      <c r="R49" s="921"/>
    </row>
    <row r="50" spans="1:18" ht="20.100000000000001" customHeight="1">
      <c r="A50" s="925" t="s">
        <v>510</v>
      </c>
      <c r="I50" s="202" t="s">
        <v>524</v>
      </c>
      <c r="J50" s="203"/>
      <c r="K50" s="203"/>
      <c r="L50" s="203"/>
      <c r="N50" s="1653" t="str">
        <f>IF(N49="","",N49/J9)</f>
        <v/>
      </c>
      <c r="O50" s="1654"/>
      <c r="P50" s="1655"/>
      <c r="Q50" s="926"/>
      <c r="R50" s="921"/>
    </row>
    <row r="51" spans="1:18" ht="5.0999999999999996" customHeight="1">
      <c r="A51" s="928"/>
      <c r="B51" s="929"/>
      <c r="C51" s="929"/>
      <c r="D51" s="929"/>
      <c r="E51" s="929"/>
      <c r="F51" s="929"/>
      <c r="G51" s="929"/>
      <c r="H51" s="929"/>
      <c r="I51" s="929"/>
      <c r="J51" s="929"/>
      <c r="K51" s="929"/>
      <c r="L51" s="929"/>
      <c r="M51" s="929"/>
      <c r="N51" s="929"/>
      <c r="O51" s="929"/>
      <c r="P51" s="929"/>
      <c r="Q51" s="930"/>
      <c r="R51" s="921"/>
    </row>
    <row r="52" spans="1:18" ht="9.9499999999999993" customHeight="1">
      <c r="A52" s="923"/>
      <c r="B52" s="198"/>
      <c r="C52" s="198"/>
      <c r="D52" s="198"/>
      <c r="E52" s="198"/>
      <c r="F52" s="198"/>
      <c r="G52" s="198"/>
      <c r="H52" s="198"/>
      <c r="I52" s="198"/>
      <c r="J52" s="198"/>
      <c r="K52" s="198"/>
      <c r="L52" s="198"/>
      <c r="M52" s="198"/>
      <c r="N52" s="198"/>
      <c r="O52" s="198"/>
      <c r="P52" s="198"/>
      <c r="Q52" s="198"/>
      <c r="R52" s="921"/>
    </row>
    <row r="53" spans="1:18" ht="12.75" customHeight="1">
      <c r="A53" s="1621" t="s">
        <v>525</v>
      </c>
      <c r="C53" s="176" t="s">
        <v>526</v>
      </c>
      <c r="D53" s="176" t="s">
        <v>527</v>
      </c>
      <c r="E53" s="176" t="s">
        <v>528</v>
      </c>
      <c r="F53" s="176" t="s">
        <v>529</v>
      </c>
      <c r="G53" s="931"/>
      <c r="H53" s="1624" t="str">
        <f>IF(COUNTBLANK(C15:C24)&gt;1,"",IF(J9="","Enter Specs Above",IF(N50="","",IF(M32="Range Out of Control","Correct the Range",IF(N50&lt;20%,"PASSED",IF(N50&lt;30%,"MARGINAL","FAILED"))))))</f>
        <v/>
      </c>
      <c r="I53" s="1625"/>
      <c r="J53" s="1625"/>
      <c r="K53" s="1625"/>
      <c r="L53" s="1625"/>
      <c r="M53" s="1625"/>
      <c r="N53" s="1625"/>
      <c r="O53" s="1625"/>
      <c r="P53" s="1625"/>
      <c r="Q53" s="1626"/>
      <c r="R53" s="921"/>
    </row>
    <row r="54" spans="1:18">
      <c r="A54" s="1622"/>
      <c r="C54" s="196">
        <v>2</v>
      </c>
      <c r="D54" s="196">
        <v>3.2679999999999998</v>
      </c>
      <c r="E54" s="196">
        <v>1.1279999999999999</v>
      </c>
      <c r="F54" s="196">
        <v>1.41</v>
      </c>
      <c r="G54" s="931"/>
      <c r="H54" s="1627"/>
      <c r="I54" s="1628"/>
      <c r="J54" s="1628"/>
      <c r="K54" s="1628"/>
      <c r="L54" s="1628"/>
      <c r="M54" s="1628"/>
      <c r="N54" s="1628"/>
      <c r="O54" s="1628"/>
      <c r="P54" s="1628"/>
      <c r="Q54" s="1629"/>
      <c r="R54" s="921"/>
    </row>
    <row r="55" spans="1:18">
      <c r="A55" s="1623"/>
      <c r="C55" s="196">
        <v>3</v>
      </c>
      <c r="D55" s="196">
        <v>2.5739999999999998</v>
      </c>
      <c r="E55" s="196">
        <v>1.6930000000000001</v>
      </c>
      <c r="F55" s="196">
        <v>1.9079999999999999</v>
      </c>
      <c r="G55" s="931"/>
      <c r="H55" s="1630"/>
      <c r="I55" s="1631"/>
      <c r="J55" s="1631"/>
      <c r="K55" s="1631"/>
      <c r="L55" s="1631"/>
      <c r="M55" s="1631"/>
      <c r="N55" s="1631"/>
      <c r="O55" s="1631"/>
      <c r="P55" s="1631"/>
      <c r="Q55" s="1632"/>
      <c r="R55" s="921"/>
    </row>
    <row r="56" spans="1:18">
      <c r="A56" s="923"/>
      <c r="B56" s="198"/>
      <c r="C56" s="198"/>
      <c r="D56" s="198"/>
      <c r="E56" s="198"/>
      <c r="F56" s="198"/>
      <c r="G56" s="198"/>
      <c r="H56" s="198"/>
      <c r="I56" s="198"/>
      <c r="J56" s="198"/>
      <c r="K56" s="198"/>
      <c r="L56" s="198"/>
      <c r="M56" s="198"/>
      <c r="N56" s="198"/>
      <c r="O56" s="198"/>
      <c r="P56" s="198"/>
      <c r="Q56" s="198"/>
      <c r="R56" s="921"/>
    </row>
    <row r="57" spans="1:18">
      <c r="A57" s="932"/>
      <c r="B57" s="933"/>
      <c r="C57" s="933"/>
      <c r="D57" s="933"/>
      <c r="E57" s="933"/>
      <c r="F57" s="933"/>
      <c r="G57" s="933"/>
      <c r="H57" s="933"/>
      <c r="I57" s="933"/>
      <c r="J57" s="933"/>
      <c r="K57" s="933"/>
      <c r="L57" s="933"/>
      <c r="M57" s="933"/>
      <c r="N57" s="933"/>
      <c r="O57" s="933"/>
      <c r="P57" s="933"/>
      <c r="Q57" s="933"/>
      <c r="R57" s="934"/>
    </row>
    <row r="58" spans="1:18" s="93" customFormat="1"/>
    <row r="59" spans="1:18" s="93" customFormat="1"/>
    <row r="60" spans="1:18" s="93" customFormat="1"/>
    <row r="61" spans="1:18" s="93" customFormat="1"/>
    <row r="62" spans="1:18" s="93" customFormat="1"/>
    <row r="63" spans="1:18" s="93" customFormat="1"/>
    <row r="64" spans="1:18" s="93" customFormat="1"/>
    <row r="65" s="93" customFormat="1"/>
    <row r="66" s="93" customFormat="1"/>
    <row r="67" s="93" customFormat="1"/>
    <row r="68" s="93" customFormat="1"/>
    <row r="69" s="93" customFormat="1"/>
    <row r="70" s="93" customFormat="1"/>
    <row r="71" s="93" customFormat="1"/>
    <row r="72" s="93" customFormat="1"/>
    <row r="73" s="93" customFormat="1"/>
    <row r="74" s="93" customFormat="1"/>
    <row r="75" s="93" customFormat="1"/>
    <row r="76" s="93" customFormat="1"/>
    <row r="77" s="93" customFormat="1"/>
    <row r="78" s="93" customFormat="1"/>
    <row r="79" s="93" customFormat="1"/>
    <row r="80" s="93" customFormat="1"/>
    <row r="81" s="93" customFormat="1"/>
    <row r="82" s="93" customFormat="1"/>
    <row r="83" s="93" customFormat="1"/>
    <row r="84" s="93" customFormat="1"/>
    <row r="85" s="93" customFormat="1"/>
    <row r="86" s="93" customFormat="1"/>
    <row r="87" s="93" customFormat="1"/>
    <row r="88" s="93" customFormat="1"/>
    <row r="89" s="93" customFormat="1"/>
    <row r="90" s="93" customFormat="1"/>
    <row r="91" s="93" customFormat="1"/>
    <row r="92" s="93" customFormat="1"/>
    <row r="93" s="93" customFormat="1"/>
    <row r="94" s="93" customFormat="1"/>
    <row r="95" s="93" customFormat="1"/>
    <row r="96" s="93" customFormat="1"/>
    <row r="97" s="93" customFormat="1"/>
    <row r="98" s="93" customFormat="1"/>
    <row r="99" s="93" customFormat="1"/>
    <row r="100" s="93" customFormat="1"/>
    <row r="101" s="93" customFormat="1"/>
    <row r="102" s="93" customFormat="1"/>
    <row r="103" s="93" customFormat="1"/>
    <row r="104" s="93" customFormat="1"/>
    <row r="105" s="93" customFormat="1"/>
    <row r="106" s="93" customFormat="1"/>
    <row r="107" s="93" customFormat="1"/>
    <row r="108" s="93" customFormat="1"/>
    <row r="109" s="93" customFormat="1"/>
    <row r="110" s="93" customFormat="1"/>
    <row r="111" s="93" customFormat="1"/>
    <row r="112" s="93" customFormat="1"/>
    <row r="113" s="93" customFormat="1"/>
    <row r="114" s="93" customFormat="1"/>
    <row r="115" s="93" customFormat="1"/>
    <row r="116" s="93" customFormat="1"/>
    <row r="117" s="93" customFormat="1"/>
  </sheetData>
  <mergeCells count="66">
    <mergeCell ref="N43:P43"/>
    <mergeCell ref="N44:P44"/>
    <mergeCell ref="N48:P48"/>
    <mergeCell ref="N49:P49"/>
    <mergeCell ref="D6:F6"/>
    <mergeCell ref="J6:M6"/>
    <mergeCell ref="D7:F7"/>
    <mergeCell ref="J7:M7"/>
    <mergeCell ref="D8:F8"/>
    <mergeCell ref="J8:M8"/>
    <mergeCell ref="D9:F9"/>
    <mergeCell ref="J9:M9"/>
    <mergeCell ref="N9:Q10"/>
    <mergeCell ref="D10:F10"/>
    <mergeCell ref="J10:M10"/>
    <mergeCell ref="P24:Q24"/>
    <mergeCell ref="D13:F13"/>
    <mergeCell ref="I13:K13"/>
    <mergeCell ref="N13:Q13"/>
    <mergeCell ref="T1:Y6"/>
    <mergeCell ref="P14:Q14"/>
    <mergeCell ref="F1:Q1"/>
    <mergeCell ref="A3:D3"/>
    <mergeCell ref="E3:F3"/>
    <mergeCell ref="H3:J3"/>
    <mergeCell ref="H4:J4"/>
    <mergeCell ref="K2:Q2"/>
    <mergeCell ref="H2:J2"/>
    <mergeCell ref="K3:Q3"/>
    <mergeCell ref="K4:M4"/>
    <mergeCell ref="P20:Q20"/>
    <mergeCell ref="P21:Q21"/>
    <mergeCell ref="P22:Q22"/>
    <mergeCell ref="P23:Q23"/>
    <mergeCell ref="W9:Z10"/>
    <mergeCell ref="P15:Q15"/>
    <mergeCell ref="P16:Q16"/>
    <mergeCell ref="P17:Q17"/>
    <mergeCell ref="P18:Q18"/>
    <mergeCell ref="P19:Q19"/>
    <mergeCell ref="A26:A27"/>
    <mergeCell ref="P26:Q26"/>
    <mergeCell ref="P27:Q27"/>
    <mergeCell ref="A29:A33"/>
    <mergeCell ref="C29:C30"/>
    <mergeCell ref="H29:H30"/>
    <mergeCell ref="M29:M30"/>
    <mergeCell ref="D30:F30"/>
    <mergeCell ref="I30:K30"/>
    <mergeCell ref="N30:Q30"/>
    <mergeCell ref="A53:A55"/>
    <mergeCell ref="H53:Q55"/>
    <mergeCell ref="C32:C33"/>
    <mergeCell ref="H32:H33"/>
    <mergeCell ref="M32:Q33"/>
    <mergeCell ref="D33:F33"/>
    <mergeCell ref="I33:K33"/>
    <mergeCell ref="A36:Q36"/>
    <mergeCell ref="M39:O39"/>
    <mergeCell ref="A41:Q41"/>
    <mergeCell ref="A47:Q47"/>
    <mergeCell ref="M37:O37"/>
    <mergeCell ref="N50:P50"/>
    <mergeCell ref="N45:P45"/>
    <mergeCell ref="M38:O38"/>
    <mergeCell ref="N42:P42"/>
  </mergeCells>
  <conditionalFormatting sqref="M32 M34:Q35">
    <cfRule type="cellIs" dxfId="39" priority="8" stopIfTrue="1" operator="equal">
      <formula>"Range In Control"</formula>
    </cfRule>
    <cfRule type="cellIs" dxfId="38" priority="9" stopIfTrue="1" operator="equal">
      <formula>"Range Out of Control"</formula>
    </cfRule>
  </conditionalFormatting>
  <conditionalFormatting sqref="H53:Q55">
    <cfRule type="cellIs" dxfId="37" priority="5" stopIfTrue="1" operator="equal">
      <formula>"Correct the Range"</formula>
    </cfRule>
    <cfRule type="cellIs" dxfId="36" priority="6" stopIfTrue="1" operator="equal">
      <formula>"FAILED"</formula>
    </cfRule>
    <cfRule type="cellIs" dxfId="35" priority="7" stopIfTrue="1" operator="equal">
      <formula>"MARGINAL"</formula>
    </cfRule>
  </conditionalFormatting>
  <conditionalFormatting sqref="F15:F24 K15:K24 P15:Q24 F27 K27 P27:Q27">
    <cfRule type="cellIs" dxfId="34" priority="2" stopIfTrue="1" operator="greaterThan">
      <formula>$I$33</formula>
    </cfRule>
    <cfRule type="cellIs" dxfId="33" priority="3" stopIfTrue="1" operator="notBetween">
      <formula>0</formula>
      <formula>1000</formula>
    </cfRule>
    <cfRule type="cellIs" dxfId="32" priority="4" stopIfTrue="1" operator="equal">
      <formula>$I$33</formula>
    </cfRule>
  </conditionalFormatting>
  <conditionalFormatting sqref="J9">
    <cfRule type="cellIs" dxfId="31" priority="1" stopIfTrue="1" operator="equal">
      <formula>""""""</formula>
    </cfRule>
  </conditionalFormatting>
  <printOptions horizontalCentered="1" verticalCentered="1"/>
  <pageMargins left="0.45" right="0.45" top="0.5" bottom="0.5" header="0.3" footer="0.3"/>
  <pageSetup orientation="portrait" horizontalDpi="1200" verticalDpi="1200" r:id="rId1"/>
  <headerFooter>
    <oddFooter>&amp;C&amp;12&amp;A</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70038-7392-4F81-8077-27F66F9EBCDE}">
  <sheetPr codeName="Sheet3">
    <tabColor rgb="FF002060"/>
  </sheetPr>
  <dimension ref="A1:AS105"/>
  <sheetViews>
    <sheetView showGridLines="0" zoomScale="120" zoomScaleNormal="120" zoomScaleSheetLayoutView="115" workbookViewId="0">
      <selection activeCell="T58" sqref="T58"/>
    </sheetView>
  </sheetViews>
  <sheetFormatPr defaultColWidth="9.140625" defaultRowHeight="12.75"/>
  <cols>
    <col min="1" max="1" width="7.28515625" style="3" customWidth="1"/>
    <col min="2" max="2" width="9" style="3" customWidth="1"/>
    <col min="3" max="3" width="9" style="3" bestFit="1" customWidth="1"/>
    <col min="4" max="4" width="9.28515625" style="3" customWidth="1"/>
    <col min="5" max="5" width="7.85546875" style="3" customWidth="1"/>
    <col min="6" max="6" width="7" style="3" customWidth="1"/>
    <col min="7" max="7" width="11.7109375" style="3" customWidth="1"/>
    <col min="8" max="8" width="11.42578125" style="3" customWidth="1"/>
    <col min="9" max="9" width="7.85546875" style="3" customWidth="1"/>
    <col min="10" max="10" width="5.42578125" style="3" customWidth="1"/>
    <col min="11" max="11" width="7.85546875" style="3" customWidth="1"/>
    <col min="12" max="12" width="9.140625" style="3" customWidth="1"/>
    <col min="13" max="13" width="7" style="3" customWidth="1"/>
    <col min="14" max="14" width="3.42578125" style="3" customWidth="1"/>
    <col min="15" max="15" width="2.42578125" style="3" customWidth="1"/>
    <col min="16" max="19" width="9.140625" style="422"/>
    <col min="20" max="20" width="11.28515625" style="422" customWidth="1"/>
    <col min="21" max="45" width="9.140625" style="422"/>
    <col min="46" max="16384" width="9.140625" style="3"/>
  </cols>
  <sheetData>
    <row r="1" spans="1:45" s="368" customFormat="1" ht="16.5" customHeight="1">
      <c r="A1" s="1795"/>
      <c r="B1" s="1506"/>
      <c r="C1" s="1506"/>
      <c r="D1" s="1798" t="s">
        <v>530</v>
      </c>
      <c r="E1" s="1798"/>
      <c r="F1" s="1798"/>
      <c r="G1" s="1798"/>
      <c r="H1" s="1798"/>
      <c r="I1" s="1798"/>
      <c r="J1" s="1798"/>
      <c r="K1" s="1798"/>
      <c r="L1" s="1798"/>
      <c r="M1" s="1798"/>
      <c r="N1" s="1798"/>
      <c r="O1" s="1799"/>
      <c r="P1" s="420"/>
      <c r="Q1" s="420"/>
      <c r="R1" s="420"/>
      <c r="S1" s="420"/>
      <c r="T1" s="420"/>
      <c r="U1" s="420"/>
      <c r="V1" s="420"/>
      <c r="W1" s="420"/>
      <c r="X1" s="420"/>
      <c r="Y1" s="420"/>
      <c r="Z1" s="420"/>
      <c r="AA1" s="420"/>
      <c r="AB1" s="420"/>
      <c r="AC1" s="420"/>
      <c r="AD1" s="420"/>
      <c r="AE1" s="420"/>
      <c r="AF1" s="420"/>
      <c r="AG1" s="420"/>
      <c r="AH1" s="420"/>
      <c r="AI1" s="420"/>
      <c r="AJ1" s="420"/>
      <c r="AK1" s="420"/>
      <c r="AL1" s="420"/>
      <c r="AM1" s="420"/>
      <c r="AN1" s="420"/>
      <c r="AO1" s="420"/>
      <c r="AP1" s="420"/>
      <c r="AQ1" s="420"/>
      <c r="AR1" s="420"/>
      <c r="AS1" s="420"/>
    </row>
    <row r="2" spans="1:45" s="368" customFormat="1" ht="23.25" customHeight="1">
      <c r="A2" s="1796"/>
      <c r="B2" s="1797"/>
      <c r="C2" s="1797"/>
      <c r="D2" s="1800"/>
      <c r="E2" s="1800"/>
      <c r="F2" s="1800"/>
      <c r="G2" s="1800"/>
      <c r="H2" s="1800"/>
      <c r="I2" s="1800"/>
      <c r="J2" s="1800"/>
      <c r="K2" s="1800"/>
      <c r="L2" s="1800"/>
      <c r="M2" s="1800"/>
      <c r="N2" s="1800"/>
      <c r="O2" s="1801"/>
      <c r="P2" s="420"/>
      <c r="Q2" s="842"/>
      <c r="R2" s="842"/>
      <c r="S2" s="842"/>
      <c r="T2" s="842"/>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row>
    <row r="3" spans="1:45" s="368" customFormat="1" ht="6.75" customHeight="1">
      <c r="A3" s="1796"/>
      <c r="B3" s="1797"/>
      <c r="C3" s="1797"/>
      <c r="D3" s="1800"/>
      <c r="E3" s="1800"/>
      <c r="F3" s="1800"/>
      <c r="G3" s="1800"/>
      <c r="H3" s="1800"/>
      <c r="I3" s="1800"/>
      <c r="J3" s="1800"/>
      <c r="K3" s="1800"/>
      <c r="L3" s="1800"/>
      <c r="M3" s="1800"/>
      <c r="N3" s="1800"/>
      <c r="O3" s="1801"/>
      <c r="P3" s="420"/>
      <c r="Q3" s="842"/>
      <c r="R3" s="842"/>
      <c r="S3" s="842"/>
      <c r="T3" s="842"/>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row>
    <row r="4" spans="1:45" s="368" customFormat="1" ht="15" thickBot="1">
      <c r="A4" s="1802" t="s">
        <v>531</v>
      </c>
      <c r="B4" s="1803"/>
      <c r="C4" s="1804" t="str">
        <f>DrawingNumber</f>
        <v>GH 675612</v>
      </c>
      <c r="D4" s="1805"/>
      <c r="E4" s="1806"/>
      <c r="F4" s="1807" t="s">
        <v>532</v>
      </c>
      <c r="G4" s="1807"/>
      <c r="H4" s="1804" t="str">
        <f>RRXDivision</f>
        <v>RegalRexnord - MCS Division</v>
      </c>
      <c r="I4" s="1805"/>
      <c r="J4" s="1806"/>
      <c r="K4" s="1808" t="s">
        <v>533</v>
      </c>
      <c r="L4" s="1809"/>
      <c r="M4" s="1810">
        <f>SupplierNumber</f>
        <v>45672</v>
      </c>
      <c r="N4" s="1780"/>
      <c r="O4" s="1811"/>
      <c r="P4" s="420"/>
      <c r="Q4" s="842"/>
      <c r="R4" s="842"/>
      <c r="S4" s="842"/>
      <c r="T4" s="842"/>
      <c r="U4" s="420"/>
      <c r="V4" s="420"/>
      <c r="W4" s="420"/>
      <c r="X4" s="420"/>
      <c r="Y4" s="420"/>
      <c r="Z4" s="420"/>
      <c r="AA4" s="420"/>
      <c r="AB4" s="420"/>
      <c r="AC4" s="420"/>
      <c r="AD4" s="420"/>
      <c r="AE4" s="420"/>
      <c r="AF4" s="420"/>
      <c r="AG4" s="420"/>
      <c r="AH4" s="420"/>
      <c r="AI4" s="420"/>
      <c r="AJ4" s="420"/>
      <c r="AK4" s="420"/>
      <c r="AL4" s="420"/>
      <c r="AM4" s="420"/>
      <c r="AN4" s="420"/>
      <c r="AO4" s="420"/>
      <c r="AP4" s="420"/>
      <c r="AQ4" s="420"/>
      <c r="AR4" s="420"/>
      <c r="AS4" s="420"/>
    </row>
    <row r="5" spans="1:45" s="369" customFormat="1" ht="15.75" customHeight="1" thickBot="1">
      <c r="A5" s="1786" t="s">
        <v>534</v>
      </c>
      <c r="B5" s="1787"/>
      <c r="C5" s="1780" t="str">
        <f>EngRevLevel</f>
        <v>C</v>
      </c>
      <c r="D5" s="1774"/>
      <c r="E5" s="1775"/>
      <c r="F5" s="1788" t="s">
        <v>308</v>
      </c>
      <c r="G5" s="1788"/>
      <c r="H5" s="1789" t="str">
        <f>SupplierShortName</f>
        <v>RGT</v>
      </c>
      <c r="I5" s="1790"/>
      <c r="J5" s="1791"/>
      <c r="K5" s="1781" t="s">
        <v>535</v>
      </c>
      <c r="L5" s="1782"/>
      <c r="M5" s="1783" t="s">
        <v>536</v>
      </c>
      <c r="N5" s="1784"/>
      <c r="O5" s="1785"/>
      <c r="P5" s="421"/>
      <c r="Q5" s="494"/>
      <c r="R5" s="1792" t="s">
        <v>537</v>
      </c>
      <c r="S5" s="1793"/>
      <c r="T5" s="1794"/>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1"/>
    </row>
    <row r="6" spans="1:45" ht="16.5" customHeight="1" thickBot="1">
      <c r="A6" s="1768" t="s">
        <v>538</v>
      </c>
      <c r="B6" s="1769"/>
      <c r="C6" s="1780" t="str">
        <f>PartName</f>
        <v>Lever</v>
      </c>
      <c r="D6" s="1774"/>
      <c r="E6" s="1774"/>
      <c r="F6" s="1772" t="s">
        <v>539</v>
      </c>
      <c r="G6" s="1773"/>
      <c r="H6" s="1774" t="str">
        <f>SupplierStreetAddress</f>
        <v>45682 West Alpharetta Blvd</v>
      </c>
      <c r="I6" s="1774"/>
      <c r="J6" s="1775"/>
      <c r="K6" s="1781" t="s">
        <v>540</v>
      </c>
      <c r="L6" s="1782"/>
      <c r="M6" s="1783" t="s">
        <v>541</v>
      </c>
      <c r="N6" s="1784"/>
      <c r="O6" s="1785"/>
      <c r="Q6" s="502"/>
      <c r="R6" s="804" t="s">
        <v>542</v>
      </c>
      <c r="S6" s="805"/>
      <c r="T6" s="806"/>
    </row>
    <row r="7" spans="1:45" ht="17.100000000000001" customHeight="1" thickBot="1">
      <c r="A7" s="1768" t="s">
        <v>543</v>
      </c>
      <c r="B7" s="1769"/>
      <c r="C7" s="1780" t="str">
        <f>PartNumber</f>
        <v>456734RT</v>
      </c>
      <c r="D7" s="1774"/>
      <c r="E7" s="1774"/>
      <c r="F7" s="1772" t="s">
        <v>544</v>
      </c>
      <c r="G7" s="1773"/>
      <c r="H7" s="1774" t="str">
        <f>SupplierCity</f>
        <v>Memphis</v>
      </c>
      <c r="I7" s="1774"/>
      <c r="J7" s="1775"/>
      <c r="K7" s="1781" t="s">
        <v>545</v>
      </c>
      <c r="L7" s="1782"/>
      <c r="M7" s="1783" t="s">
        <v>536</v>
      </c>
      <c r="N7" s="1784"/>
      <c r="O7" s="1785"/>
      <c r="Q7" s="495"/>
      <c r="R7" s="804" t="s">
        <v>546</v>
      </c>
      <c r="S7" s="805"/>
      <c r="T7" s="806"/>
    </row>
    <row r="8" spans="1:45" ht="17.100000000000001" customHeight="1" thickBot="1">
      <c r="A8" s="1768" t="s">
        <v>547</v>
      </c>
      <c r="B8" s="1769"/>
      <c r="C8" s="1770" t="s">
        <v>548</v>
      </c>
      <c r="D8" s="1771"/>
      <c r="E8" s="1771"/>
      <c r="F8" s="1772" t="s">
        <v>549</v>
      </c>
      <c r="G8" s="1773"/>
      <c r="H8" s="1774" t="str">
        <f>SupplierState</f>
        <v>Tennessee</v>
      </c>
      <c r="I8" s="1774"/>
      <c r="J8" s="1775"/>
      <c r="K8" s="1763" t="s">
        <v>550</v>
      </c>
      <c r="L8" s="1776"/>
      <c r="M8" s="1777"/>
      <c r="N8" s="1778"/>
      <c r="O8" s="1779"/>
      <c r="Q8" s="499"/>
      <c r="R8" s="804" t="s">
        <v>551</v>
      </c>
      <c r="S8" s="805"/>
      <c r="T8" s="806"/>
    </row>
    <row r="9" spans="1:45" ht="17.100000000000001" customHeight="1" thickBot="1">
      <c r="A9" s="1755" t="s">
        <v>552</v>
      </c>
      <c r="B9" s="1756"/>
      <c r="C9" s="750" t="s">
        <v>553</v>
      </c>
      <c r="D9" s="1757"/>
      <c r="E9" s="1758"/>
      <c r="F9" s="1759" t="s">
        <v>554</v>
      </c>
      <c r="G9" s="1760"/>
      <c r="H9" s="1761">
        <f>SupplierZip</f>
        <v>78345</v>
      </c>
      <c r="I9" s="1761"/>
      <c r="J9" s="1762"/>
      <c r="K9" s="1763" t="s">
        <v>555</v>
      </c>
      <c r="L9" s="1764"/>
      <c r="M9" s="1765"/>
      <c r="N9" s="1766"/>
      <c r="O9" s="1767"/>
      <c r="Q9" s="500"/>
      <c r="R9" s="804" t="s">
        <v>556</v>
      </c>
      <c r="S9" s="805"/>
      <c r="T9" s="806"/>
    </row>
    <row r="10" spans="1:45" ht="19.5" customHeight="1" thickTop="1">
      <c r="A10" s="1746" t="s">
        <v>557</v>
      </c>
      <c r="B10" s="1748" t="s">
        <v>558</v>
      </c>
      <c r="C10" s="1750"/>
      <c r="D10" s="1751"/>
      <c r="E10" s="1751"/>
      <c r="F10" s="1752"/>
      <c r="G10" s="1750"/>
      <c r="H10" s="1751"/>
      <c r="I10" s="1751"/>
      <c r="J10" s="1752"/>
      <c r="K10" s="1750"/>
      <c r="L10" s="1751"/>
      <c r="M10" s="1751"/>
      <c r="N10" s="1751"/>
      <c r="O10" s="1752"/>
    </row>
    <row r="11" spans="1:45" ht="15" customHeight="1" thickBot="1">
      <c r="A11" s="1747"/>
      <c r="B11" s="1749"/>
      <c r="C11" s="490" t="s">
        <v>559</v>
      </c>
      <c r="D11" s="648" t="s">
        <v>560</v>
      </c>
      <c r="E11" s="648" t="s">
        <v>561</v>
      </c>
      <c r="F11" s="491" t="s">
        <v>562</v>
      </c>
      <c r="G11" s="490" t="s">
        <v>559</v>
      </c>
      <c r="H11" s="492" t="s">
        <v>560</v>
      </c>
      <c r="I11" s="648" t="s">
        <v>561</v>
      </c>
      <c r="J11" s="491" t="s">
        <v>562</v>
      </c>
      <c r="K11" s="490" t="s">
        <v>559</v>
      </c>
      <c r="L11" s="648" t="s">
        <v>560</v>
      </c>
      <c r="M11" s="648" t="s">
        <v>561</v>
      </c>
      <c r="N11" s="1753" t="s">
        <v>562</v>
      </c>
      <c r="O11" s="1754"/>
      <c r="R11" s="843" t="s">
        <v>563</v>
      </c>
    </row>
    <row r="12" spans="1:45" ht="14.1" customHeight="1" thickTop="1">
      <c r="A12" s="751">
        <v>1</v>
      </c>
      <c r="B12" s="483"/>
      <c r="C12" s="484"/>
      <c r="D12" s="484"/>
      <c r="E12" s="484"/>
      <c r="F12" s="485"/>
      <c r="G12" s="483"/>
      <c r="H12" s="484"/>
      <c r="I12" s="484"/>
      <c r="J12" s="485"/>
      <c r="K12" s="752"/>
      <c r="L12" s="647"/>
      <c r="M12" s="647"/>
      <c r="N12" s="1744"/>
      <c r="O12" s="1745"/>
    </row>
    <row r="13" spans="1:45" ht="14.1" customHeight="1">
      <c r="A13" s="1115">
        <v>2</v>
      </c>
      <c r="B13" s="1116"/>
      <c r="C13" s="645"/>
      <c r="D13" s="645"/>
      <c r="E13" s="645"/>
      <c r="F13" s="935"/>
      <c r="G13" s="1116"/>
      <c r="H13" s="645"/>
      <c r="I13" s="645"/>
      <c r="J13" s="935"/>
      <c r="K13" s="482"/>
      <c r="L13" s="645"/>
      <c r="M13" s="645"/>
      <c r="N13" s="1737"/>
      <c r="O13" s="1738"/>
    </row>
    <row r="14" spans="1:45" ht="14.1" customHeight="1">
      <c r="A14" s="1115">
        <v>3</v>
      </c>
      <c r="B14" s="1116"/>
      <c r="C14" s="645"/>
      <c r="D14" s="645"/>
      <c r="E14" s="645"/>
      <c r="F14" s="645"/>
      <c r="G14" s="1116"/>
      <c r="H14" s="645"/>
      <c r="I14" s="645"/>
      <c r="J14" s="935"/>
      <c r="K14" s="482"/>
      <c r="L14" s="645"/>
      <c r="M14" s="645"/>
      <c r="N14" s="1737"/>
      <c r="O14" s="1738"/>
    </row>
    <row r="15" spans="1:45" ht="14.1" customHeight="1">
      <c r="A15" s="1115">
        <v>4</v>
      </c>
      <c r="B15" s="1116"/>
      <c r="C15" s="645"/>
      <c r="D15" s="645"/>
      <c r="E15" s="645"/>
      <c r="F15" s="935"/>
      <c r="G15" s="1116"/>
      <c r="H15" s="645"/>
      <c r="I15" s="645"/>
      <c r="J15" s="935"/>
      <c r="K15" s="482"/>
      <c r="L15" s="645"/>
      <c r="M15" s="645"/>
      <c r="N15" s="1737"/>
      <c r="O15" s="1738"/>
    </row>
    <row r="16" spans="1:45" ht="14.1" customHeight="1">
      <c r="A16" s="1115">
        <v>5</v>
      </c>
      <c r="B16" s="1116"/>
      <c r="C16" s="645"/>
      <c r="D16" s="645"/>
      <c r="E16" s="645"/>
      <c r="F16" s="935"/>
      <c r="G16" s="1116"/>
      <c r="H16" s="645"/>
      <c r="I16" s="645"/>
      <c r="J16" s="935"/>
      <c r="K16" s="482"/>
      <c r="L16" s="645"/>
      <c r="M16" s="645"/>
      <c r="N16" s="1737"/>
      <c r="O16" s="1738"/>
    </row>
    <row r="17" spans="1:15" ht="14.1" customHeight="1">
      <c r="A17" s="1115">
        <v>6</v>
      </c>
      <c r="B17" s="1116"/>
      <c r="C17" s="645"/>
      <c r="D17" s="645"/>
      <c r="E17" s="645"/>
      <c r="F17" s="935"/>
      <c r="G17" s="1116"/>
      <c r="H17" s="645"/>
      <c r="I17" s="645"/>
      <c r="J17" s="935"/>
      <c r="K17" s="482"/>
      <c r="L17" s="645"/>
      <c r="M17" s="645"/>
      <c r="N17" s="1737"/>
      <c r="O17" s="1738"/>
    </row>
    <row r="18" spans="1:15" ht="14.1" customHeight="1">
      <c r="A18" s="1115">
        <v>7</v>
      </c>
      <c r="B18" s="1116"/>
      <c r="C18" s="645"/>
      <c r="D18" s="645"/>
      <c r="E18" s="645"/>
      <c r="F18" s="935"/>
      <c r="G18" s="1116"/>
      <c r="H18" s="645"/>
      <c r="I18" s="645"/>
      <c r="J18" s="935"/>
      <c r="K18" s="482"/>
      <c r="L18" s="645"/>
      <c r="M18" s="645"/>
      <c r="N18" s="1737"/>
      <c r="O18" s="1738"/>
    </row>
    <row r="19" spans="1:15" ht="14.1" customHeight="1">
      <c r="A19" s="1115">
        <v>8</v>
      </c>
      <c r="B19" s="1116"/>
      <c r="C19" s="645"/>
      <c r="D19" s="645"/>
      <c r="E19" s="645"/>
      <c r="F19" s="935"/>
      <c r="G19" s="1116"/>
      <c r="H19" s="645"/>
      <c r="I19" s="645"/>
      <c r="J19" s="935"/>
      <c r="K19" s="482"/>
      <c r="L19" s="645"/>
      <c r="M19" s="645"/>
      <c r="N19" s="1737"/>
      <c r="O19" s="1738"/>
    </row>
    <row r="20" spans="1:15" ht="14.1" customHeight="1">
      <c r="A20" s="1115">
        <v>9</v>
      </c>
      <c r="B20" s="1116"/>
      <c r="C20" s="645"/>
      <c r="D20" s="645"/>
      <c r="E20" s="645"/>
      <c r="F20" s="935"/>
      <c r="G20" s="1116"/>
      <c r="H20" s="645"/>
      <c r="I20" s="645"/>
      <c r="J20" s="935"/>
      <c r="K20" s="482"/>
      <c r="L20" s="645"/>
      <c r="M20" s="645"/>
      <c r="N20" s="1737"/>
      <c r="O20" s="1738"/>
    </row>
    <row r="21" spans="1:15" ht="14.1" customHeight="1">
      <c r="A21" s="1115">
        <v>10</v>
      </c>
      <c r="B21" s="1116"/>
      <c r="C21" s="645"/>
      <c r="D21" s="645"/>
      <c r="E21" s="645"/>
      <c r="F21" s="935"/>
      <c r="G21" s="1116"/>
      <c r="H21" s="645"/>
      <c r="I21" s="645"/>
      <c r="J21" s="935"/>
      <c r="K21" s="482"/>
      <c r="L21" s="645"/>
      <c r="M21" s="645"/>
      <c r="N21" s="1737"/>
      <c r="O21" s="1738"/>
    </row>
    <row r="22" spans="1:15" ht="14.1" customHeight="1">
      <c r="A22" s="1115">
        <v>11</v>
      </c>
      <c r="B22" s="1116"/>
      <c r="C22" s="645"/>
      <c r="D22" s="645"/>
      <c r="E22" s="645"/>
      <c r="F22" s="935"/>
      <c r="G22" s="1116"/>
      <c r="H22" s="645"/>
      <c r="I22" s="645"/>
      <c r="J22" s="935"/>
      <c r="K22" s="482"/>
      <c r="L22" s="645"/>
      <c r="M22" s="645"/>
      <c r="N22" s="1737"/>
      <c r="O22" s="1738"/>
    </row>
    <row r="23" spans="1:15" ht="14.1" customHeight="1">
      <c r="A23" s="1115">
        <v>12</v>
      </c>
      <c r="B23" s="1116"/>
      <c r="C23" s="645"/>
      <c r="D23" s="645"/>
      <c r="E23" s="645"/>
      <c r="F23" s="935"/>
      <c r="G23" s="1116"/>
      <c r="H23" s="645"/>
      <c r="I23" s="645"/>
      <c r="J23" s="935"/>
      <c r="K23" s="482"/>
      <c r="L23" s="645"/>
      <c r="M23" s="645"/>
      <c r="N23" s="1737"/>
      <c r="O23" s="1738"/>
    </row>
    <row r="24" spans="1:15" ht="14.1" customHeight="1">
      <c r="A24" s="1115">
        <v>13</v>
      </c>
      <c r="B24" s="1116"/>
      <c r="C24" s="645"/>
      <c r="D24" s="645"/>
      <c r="E24" s="645"/>
      <c r="F24" s="935"/>
      <c r="G24" s="1116"/>
      <c r="H24" s="645"/>
      <c r="I24" s="645"/>
      <c r="J24" s="935"/>
      <c r="K24" s="482"/>
      <c r="L24" s="645"/>
      <c r="M24" s="645"/>
      <c r="N24" s="1737"/>
      <c r="O24" s="1738"/>
    </row>
    <row r="25" spans="1:15" ht="14.1" customHeight="1">
      <c r="A25" s="1115">
        <v>14</v>
      </c>
      <c r="B25" s="1116"/>
      <c r="C25" s="645"/>
      <c r="D25" s="645"/>
      <c r="E25" s="645"/>
      <c r="F25" s="935"/>
      <c r="G25" s="1116"/>
      <c r="H25" s="645"/>
      <c r="I25" s="645"/>
      <c r="J25" s="935"/>
      <c r="K25" s="482"/>
      <c r="L25" s="645"/>
      <c r="M25" s="645"/>
      <c r="N25" s="1737"/>
      <c r="O25" s="1738"/>
    </row>
    <row r="26" spans="1:15" ht="14.1" customHeight="1">
      <c r="A26" s="1115">
        <v>15</v>
      </c>
      <c r="B26" s="1116"/>
      <c r="C26" s="645"/>
      <c r="D26" s="645"/>
      <c r="E26" s="645"/>
      <c r="F26" s="935"/>
      <c r="G26" s="1116"/>
      <c r="H26" s="645"/>
      <c r="I26" s="645"/>
      <c r="J26" s="935"/>
      <c r="K26" s="482"/>
      <c r="L26" s="645"/>
      <c r="M26" s="645"/>
      <c r="N26" s="1737"/>
      <c r="O26" s="1738"/>
    </row>
    <row r="27" spans="1:15" ht="14.1" customHeight="1">
      <c r="A27" s="1115">
        <v>16</v>
      </c>
      <c r="B27" s="1116"/>
      <c r="C27" s="645"/>
      <c r="D27" s="645"/>
      <c r="E27" s="645"/>
      <c r="F27" s="935"/>
      <c r="G27" s="1116"/>
      <c r="H27" s="645"/>
      <c r="I27" s="645"/>
      <c r="J27" s="935"/>
      <c r="K27" s="482"/>
      <c r="L27" s="645"/>
      <c r="M27" s="645"/>
      <c r="N27" s="1737"/>
      <c r="O27" s="1738"/>
    </row>
    <row r="28" spans="1:15" ht="14.1" customHeight="1">
      <c r="A28" s="1115">
        <v>17</v>
      </c>
      <c r="B28" s="1116"/>
      <c r="C28" s="645"/>
      <c r="D28" s="645"/>
      <c r="E28" s="645"/>
      <c r="F28" s="935"/>
      <c r="G28" s="1116"/>
      <c r="H28" s="645"/>
      <c r="I28" s="645"/>
      <c r="J28" s="935"/>
      <c r="K28" s="482"/>
      <c r="L28" s="645"/>
      <c r="M28" s="645"/>
      <c r="N28" s="1737"/>
      <c r="O28" s="1738"/>
    </row>
    <row r="29" spans="1:15" ht="14.1" customHeight="1">
      <c r="A29" s="1115">
        <v>18</v>
      </c>
      <c r="B29" s="1116"/>
      <c r="C29" s="645"/>
      <c r="D29" s="645"/>
      <c r="E29" s="645"/>
      <c r="F29" s="935"/>
      <c r="G29" s="1116"/>
      <c r="H29" s="645"/>
      <c r="I29" s="645"/>
      <c r="J29" s="935"/>
      <c r="K29" s="482"/>
      <c r="L29" s="645"/>
      <c r="M29" s="645"/>
      <c r="N29" s="1737"/>
      <c r="O29" s="1738"/>
    </row>
    <row r="30" spans="1:15" ht="14.1" customHeight="1">
      <c r="A30" s="1115">
        <v>19</v>
      </c>
      <c r="B30" s="1116"/>
      <c r="C30" s="645"/>
      <c r="D30" s="645"/>
      <c r="E30" s="645"/>
      <c r="F30" s="935"/>
      <c r="G30" s="1116"/>
      <c r="H30" s="645"/>
      <c r="I30" s="645"/>
      <c r="J30" s="935"/>
      <c r="K30" s="482"/>
      <c r="L30" s="645"/>
      <c r="M30" s="645"/>
      <c r="N30" s="1737"/>
      <c r="O30" s="1738"/>
    </row>
    <row r="31" spans="1:15" ht="14.1" customHeight="1" thickBot="1">
      <c r="A31" s="493">
        <v>20</v>
      </c>
      <c r="B31" s="486"/>
      <c r="C31" s="487"/>
      <c r="D31" s="487"/>
      <c r="E31" s="487"/>
      <c r="F31" s="488"/>
      <c r="G31" s="486"/>
      <c r="H31" s="487"/>
      <c r="I31" s="487"/>
      <c r="J31" s="488"/>
      <c r="K31" s="753"/>
      <c r="L31" s="646"/>
      <c r="M31" s="646"/>
      <c r="N31" s="1739"/>
      <c r="O31" s="1740"/>
    </row>
    <row r="32" spans="1:15" ht="24.75" customHeight="1" thickBot="1">
      <c r="A32" s="1741" t="s">
        <v>564</v>
      </c>
      <c r="B32" s="1741"/>
      <c r="C32" s="1742" t="s">
        <v>565</v>
      </c>
      <c r="D32" s="1742"/>
      <c r="E32" s="807"/>
      <c r="F32" s="1742" t="s">
        <v>566</v>
      </c>
      <c r="G32" s="1742"/>
      <c r="H32" s="807"/>
      <c r="I32" s="1742" t="s">
        <v>567</v>
      </c>
      <c r="J32" s="1742"/>
      <c r="K32" s="808"/>
      <c r="L32" s="1742" t="s">
        <v>568</v>
      </c>
      <c r="M32" s="1742"/>
      <c r="N32" s="1743"/>
      <c r="O32" s="1743"/>
    </row>
    <row r="33" spans="1:45" ht="17.25" customHeight="1" thickBot="1">
      <c r="A33" s="1734" t="s">
        <v>569</v>
      </c>
      <c r="B33" s="1734"/>
      <c r="C33" s="1734"/>
      <c r="D33" s="1734"/>
      <c r="E33" s="1735" t="s">
        <v>570</v>
      </c>
      <c r="F33" s="1735"/>
      <c r="G33" s="1735"/>
      <c r="H33" s="1736" t="s">
        <v>571</v>
      </c>
      <c r="I33" s="1736"/>
      <c r="J33" s="1736"/>
      <c r="K33" s="1736"/>
      <c r="L33" s="1736"/>
      <c r="M33" s="1736"/>
      <c r="N33" s="1736"/>
      <c r="O33" s="1736"/>
    </row>
    <row r="34" spans="1:45" ht="36" customHeight="1" thickBot="1">
      <c r="A34" s="1734"/>
      <c r="B34" s="1734"/>
      <c r="C34" s="1734"/>
      <c r="D34" s="1734"/>
      <c r="E34" s="503">
        <f>C10</f>
        <v>0</v>
      </c>
      <c r="F34" s="503">
        <f>G10</f>
        <v>0</v>
      </c>
      <c r="G34" s="503">
        <f>K10</f>
        <v>0</v>
      </c>
      <c r="H34" s="644" t="s">
        <v>572</v>
      </c>
      <c r="I34" s="1736" t="s">
        <v>573</v>
      </c>
      <c r="J34" s="1736"/>
      <c r="K34" s="1736" t="s">
        <v>574</v>
      </c>
      <c r="L34" s="1736"/>
      <c r="M34" s="1736" t="s">
        <v>575</v>
      </c>
      <c r="N34" s="1736"/>
      <c r="O34" s="1736"/>
    </row>
    <row r="35" spans="1:45" ht="24.95" customHeight="1" thickBot="1">
      <c r="A35" s="1718" t="s">
        <v>576</v>
      </c>
      <c r="B35" s="1718"/>
      <c r="C35" s="1718"/>
      <c r="D35" s="1718"/>
      <c r="E35" s="489"/>
      <c r="F35" s="489"/>
      <c r="G35" s="489"/>
      <c r="H35" s="644" t="s">
        <v>577</v>
      </c>
      <c r="I35" s="1731" t="s">
        <v>578</v>
      </c>
      <c r="J35" s="1731"/>
      <c r="K35" s="1731" t="s">
        <v>579</v>
      </c>
      <c r="L35" s="1731"/>
      <c r="M35" s="1732" t="s">
        <v>580</v>
      </c>
      <c r="N35" s="1732"/>
      <c r="O35" s="1732"/>
    </row>
    <row r="36" spans="1:45" ht="24.95" customHeight="1" thickBot="1">
      <c r="A36" s="1718" t="s">
        <v>581</v>
      </c>
      <c r="B36" s="1718"/>
      <c r="C36" s="1718"/>
      <c r="D36" s="1718"/>
      <c r="E36" s="489"/>
      <c r="F36" s="489"/>
      <c r="G36" s="489"/>
      <c r="H36" s="644" t="s">
        <v>582</v>
      </c>
      <c r="I36" s="1731" t="s">
        <v>583</v>
      </c>
      <c r="J36" s="1731"/>
      <c r="K36" s="1731" t="s">
        <v>578</v>
      </c>
      <c r="L36" s="1731"/>
      <c r="M36" s="1732" t="s">
        <v>584</v>
      </c>
      <c r="N36" s="1732"/>
      <c r="O36" s="1732"/>
    </row>
    <row r="37" spans="1:45" ht="24.95" customHeight="1" thickBot="1">
      <c r="A37" s="1718" t="s">
        <v>585</v>
      </c>
      <c r="B37" s="1718"/>
      <c r="C37" s="1718"/>
      <c r="D37" s="1718"/>
      <c r="E37" s="643">
        <f>$E$35-$E$36</f>
        <v>0</v>
      </c>
      <c r="F37" s="643">
        <f>$F$35-$F$36</f>
        <v>0</v>
      </c>
      <c r="G37" s="643">
        <f>$G$35-$G$36</f>
        <v>0</v>
      </c>
      <c r="H37" s="644" t="s">
        <v>586</v>
      </c>
      <c r="I37" s="1731" t="s">
        <v>587</v>
      </c>
      <c r="J37" s="1731"/>
      <c r="K37" s="1731" t="s">
        <v>588</v>
      </c>
      <c r="L37" s="1731"/>
      <c r="M37" s="1732" t="s">
        <v>589</v>
      </c>
      <c r="N37" s="1732"/>
      <c r="O37" s="1732"/>
    </row>
    <row r="38" spans="1:45" ht="27" customHeight="1" thickBot="1">
      <c r="A38" s="1718" t="s">
        <v>590</v>
      </c>
      <c r="B38" s="1718"/>
      <c r="C38" s="1718"/>
      <c r="D38" s="1718"/>
      <c r="E38" s="501"/>
      <c r="F38" s="501"/>
      <c r="G38" s="501"/>
      <c r="H38" s="1733" t="s">
        <v>591</v>
      </c>
      <c r="I38" s="1733"/>
      <c r="J38" s="1733"/>
      <c r="K38" s="1733"/>
      <c r="L38" s="1733"/>
      <c r="M38" s="1733"/>
      <c r="N38" s="1733"/>
      <c r="O38" s="1733"/>
    </row>
    <row r="39" spans="1:45" ht="35.25" customHeight="1" thickBot="1">
      <c r="A39" s="1718" t="s">
        <v>592</v>
      </c>
      <c r="B39" s="1718"/>
      <c r="C39" s="1718"/>
      <c r="D39" s="1718"/>
      <c r="E39" s="501"/>
      <c r="F39" s="501"/>
      <c r="G39" s="501"/>
      <c r="H39" s="642" t="s">
        <v>572</v>
      </c>
      <c r="I39" s="1730" t="s">
        <v>573</v>
      </c>
      <c r="J39" s="1730"/>
      <c r="K39" s="1730" t="s">
        <v>574</v>
      </c>
      <c r="L39" s="1730"/>
      <c r="M39" s="1730" t="s">
        <v>575</v>
      </c>
      <c r="N39" s="1730"/>
      <c r="O39" s="1730"/>
    </row>
    <row r="40" spans="1:45" ht="35.1" customHeight="1" thickBot="1">
      <c r="A40" s="1718" t="s">
        <v>593</v>
      </c>
      <c r="B40" s="1718"/>
      <c r="C40" s="1718"/>
      <c r="D40" s="1718"/>
      <c r="E40" s="504" t="e">
        <f>($E$38)/($E$32*$K$32)</f>
        <v>#DIV/0!</v>
      </c>
      <c r="F40" s="504" t="e">
        <f>($F$38)/($E$32*$K$32)</f>
        <v>#DIV/0!</v>
      </c>
      <c r="G40" s="504" t="e">
        <f>($G$38)/($E$32*$K$32)</f>
        <v>#DIV/0!</v>
      </c>
      <c r="H40" s="642" t="s">
        <v>577</v>
      </c>
      <c r="I40" s="1719"/>
      <c r="J40" s="1719"/>
      <c r="K40" s="1719"/>
      <c r="L40" s="1719"/>
      <c r="M40" s="1719"/>
      <c r="N40" s="1719"/>
      <c r="O40" s="1719"/>
    </row>
    <row r="41" spans="1:45" ht="36.75" customHeight="1" thickBot="1">
      <c r="A41" s="1718" t="s">
        <v>594</v>
      </c>
      <c r="B41" s="1718"/>
      <c r="C41" s="1718"/>
      <c r="D41" s="1718"/>
      <c r="E41" s="504" t="e">
        <f>($E$39)/($H$32*$K$32)</f>
        <v>#DIV/0!</v>
      </c>
      <c r="F41" s="504" t="e">
        <f>($F$39)/($H$32*$K$32)</f>
        <v>#DIV/0!</v>
      </c>
      <c r="G41" s="504" t="e">
        <f>($G$39)/($H$32*$K$32)</f>
        <v>#DIV/0!</v>
      </c>
      <c r="H41" s="642" t="s">
        <v>582</v>
      </c>
      <c r="I41" s="1719"/>
      <c r="J41" s="1719"/>
      <c r="K41" s="1719"/>
      <c r="L41" s="1719"/>
      <c r="M41" s="1719"/>
      <c r="N41" s="1719"/>
      <c r="O41" s="1719"/>
    </row>
    <row r="42" spans="1:45" ht="35.25" customHeight="1" thickBot="1">
      <c r="A42" s="1718" t="s">
        <v>595</v>
      </c>
      <c r="B42" s="1718"/>
      <c r="C42" s="1718"/>
      <c r="D42" s="1718"/>
      <c r="E42" s="504" t="e">
        <f>$E$36/$E$35</f>
        <v>#DIV/0!</v>
      </c>
      <c r="F42" s="504" t="e">
        <f>$F$36/$F$35</f>
        <v>#DIV/0!</v>
      </c>
      <c r="G42" s="504" t="e">
        <f>$G$36/$G$35</f>
        <v>#DIV/0!</v>
      </c>
      <c r="H42" s="642" t="s">
        <v>586</v>
      </c>
      <c r="I42" s="1719"/>
      <c r="J42" s="1719"/>
      <c r="K42" s="1719"/>
      <c r="L42" s="1719"/>
      <c r="M42" s="1719"/>
      <c r="N42" s="1719"/>
      <c r="O42" s="1719"/>
    </row>
    <row r="43" spans="1:45" ht="20.25" customHeight="1" thickBot="1">
      <c r="A43" s="1726" t="s">
        <v>596</v>
      </c>
      <c r="B43" s="1727"/>
      <c r="C43" s="1728"/>
      <c r="D43" s="1729"/>
      <c r="E43" s="754"/>
      <c r="F43" s="754"/>
      <c r="G43" s="754"/>
      <c r="H43" s="754"/>
      <c r="I43" s="754"/>
      <c r="J43" s="754"/>
      <c r="K43" s="1717" t="s">
        <v>597</v>
      </c>
      <c r="L43" s="1717"/>
      <c r="M43" s="1722"/>
      <c r="N43" s="1723"/>
      <c r="O43" s="1723"/>
    </row>
    <row r="44" spans="1:45" ht="20.25" customHeight="1" thickBot="1">
      <c r="A44" s="1726" t="s">
        <v>598</v>
      </c>
      <c r="B44" s="1727"/>
      <c r="C44" s="1720"/>
      <c r="D44" s="1721"/>
      <c r="E44" s="1117"/>
      <c r="F44" s="1117"/>
      <c r="G44" s="1117"/>
      <c r="H44" s="1117"/>
      <c r="I44" s="1117"/>
      <c r="J44" s="1117"/>
      <c r="K44" s="1717" t="s">
        <v>599</v>
      </c>
      <c r="L44" s="1717"/>
      <c r="M44" s="1724"/>
      <c r="N44" s="1725"/>
      <c r="O44" s="1725"/>
    </row>
    <row r="45" spans="1:45" s="94" customFormat="1">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row>
    <row r="46" spans="1:45" s="94" customFormat="1">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row>
    <row r="47" spans="1:45" s="94" customFormat="1">
      <c r="P47" s="422"/>
      <c r="Q47" s="422"/>
      <c r="R47" s="422"/>
      <c r="S47" s="422"/>
      <c r="T47" s="422"/>
      <c r="U47" s="422"/>
      <c r="V47" s="422"/>
      <c r="W47" s="422"/>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row>
    <row r="48" spans="1:45" s="94" customFormat="1">
      <c r="P48" s="422"/>
      <c r="Q48" s="422"/>
      <c r="R48" s="422"/>
      <c r="S48" s="422"/>
      <c r="T48" s="422"/>
      <c r="U48" s="422"/>
      <c r="V48" s="422"/>
      <c r="W48" s="422"/>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row>
    <row r="49" spans="16:45" s="94" customFormat="1">
      <c r="P49" s="422"/>
      <c r="Q49" s="422"/>
      <c r="R49" s="422"/>
      <c r="S49" s="422"/>
      <c r="T49" s="422"/>
      <c r="U49" s="422"/>
      <c r="V49" s="422"/>
      <c r="W49" s="422"/>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row>
    <row r="50" spans="16:45" s="94" customFormat="1">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row>
    <row r="51" spans="16:45" s="94" customFormat="1">
      <c r="P51" s="422"/>
      <c r="Q51" s="422"/>
      <c r="R51" s="422"/>
      <c r="S51" s="422"/>
      <c r="T51" s="422"/>
      <c r="U51" s="422"/>
      <c r="V51" s="422"/>
      <c r="W51" s="422"/>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row>
    <row r="52" spans="16:45" s="94" customFormat="1">
      <c r="P52" s="422"/>
      <c r="Q52" s="422"/>
      <c r="R52" s="422"/>
      <c r="S52" s="422"/>
      <c r="T52" s="422"/>
      <c r="U52" s="422"/>
      <c r="V52" s="422"/>
      <c r="W52" s="422"/>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row>
    <row r="53" spans="16:45" s="94" customFormat="1">
      <c r="P53" s="422"/>
      <c r="Q53" s="422"/>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row>
    <row r="54" spans="16:45" s="94" customFormat="1">
      <c r="P54" s="422"/>
      <c r="Q54" s="422"/>
      <c r="R54" s="422"/>
      <c r="S54" s="422"/>
      <c r="T54" s="422"/>
      <c r="U54" s="422"/>
      <c r="V54" s="422"/>
      <c r="W54" s="422"/>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row>
    <row r="55" spans="16:45" s="94" customFormat="1">
      <c r="P55" s="422"/>
      <c r="Q55" s="422"/>
      <c r="R55" s="422"/>
      <c r="S55" s="422"/>
      <c r="T55" s="422"/>
      <c r="U55" s="422"/>
      <c r="V55" s="422"/>
      <c r="W55" s="422"/>
      <c r="X55" s="422"/>
      <c r="Y55" s="422"/>
      <c r="Z55" s="422"/>
      <c r="AA55" s="422"/>
      <c r="AB55" s="422"/>
      <c r="AC55" s="422"/>
      <c r="AD55" s="422"/>
      <c r="AE55" s="422"/>
      <c r="AF55" s="422"/>
      <c r="AG55" s="422"/>
      <c r="AH55" s="422"/>
      <c r="AI55" s="422"/>
      <c r="AJ55" s="422"/>
      <c r="AK55" s="422"/>
      <c r="AL55" s="422"/>
      <c r="AM55" s="422"/>
      <c r="AN55" s="422"/>
      <c r="AO55" s="422"/>
      <c r="AP55" s="422"/>
      <c r="AQ55" s="422"/>
      <c r="AR55" s="422"/>
      <c r="AS55" s="422"/>
    </row>
    <row r="56" spans="16:45" s="94" customFormat="1">
      <c r="P56" s="422"/>
      <c r="Q56" s="422"/>
      <c r="R56" s="422"/>
      <c r="S56" s="422"/>
      <c r="T56" s="422"/>
      <c r="U56" s="422"/>
      <c r="V56" s="422"/>
      <c r="W56" s="422"/>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row>
    <row r="57" spans="16:45" s="94" customFormat="1">
      <c r="P57" s="422"/>
      <c r="Q57" s="422"/>
      <c r="R57" s="422"/>
      <c r="S57" s="422"/>
      <c r="T57" s="422"/>
      <c r="U57" s="422"/>
      <c r="V57" s="422"/>
      <c r="W57" s="422"/>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row>
    <row r="58" spans="16:45" s="94" customFormat="1">
      <c r="P58" s="422"/>
      <c r="Q58" s="422"/>
      <c r="R58" s="422"/>
      <c r="S58" s="422"/>
      <c r="T58" s="422"/>
      <c r="U58" s="422"/>
      <c r="V58" s="422"/>
      <c r="W58" s="422"/>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row>
    <row r="59" spans="16:45" s="94" customFormat="1">
      <c r="P59" s="422"/>
      <c r="Q59" s="422"/>
      <c r="R59" s="422"/>
      <c r="S59" s="422"/>
      <c r="T59" s="422"/>
      <c r="U59" s="422"/>
      <c r="V59" s="422"/>
      <c r="W59" s="422"/>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row>
    <row r="60" spans="16:45" s="94" customFormat="1">
      <c r="P60" s="422"/>
      <c r="Q60" s="422"/>
      <c r="R60" s="422"/>
      <c r="S60" s="422"/>
      <c r="T60" s="422"/>
      <c r="U60" s="422"/>
      <c r="V60" s="422"/>
      <c r="W60" s="422"/>
      <c r="X60" s="422"/>
      <c r="Y60" s="422"/>
      <c r="Z60" s="422"/>
      <c r="AA60" s="422"/>
      <c r="AB60" s="422"/>
      <c r="AC60" s="422"/>
      <c r="AD60" s="422"/>
      <c r="AE60" s="422"/>
      <c r="AF60" s="422"/>
      <c r="AG60" s="422"/>
      <c r="AH60" s="422"/>
      <c r="AI60" s="422"/>
      <c r="AJ60" s="422"/>
      <c r="AK60" s="422"/>
      <c r="AL60" s="422"/>
      <c r="AM60" s="422"/>
      <c r="AN60" s="422"/>
      <c r="AO60" s="422"/>
      <c r="AP60" s="422"/>
      <c r="AQ60" s="422"/>
      <c r="AR60" s="422"/>
      <c r="AS60" s="422"/>
    </row>
    <row r="61" spans="16:45" s="94" customFormat="1">
      <c r="P61" s="422"/>
      <c r="Q61" s="422"/>
      <c r="R61" s="422"/>
      <c r="S61" s="422"/>
      <c r="T61" s="422"/>
      <c r="U61" s="422"/>
      <c r="V61" s="422"/>
      <c r="W61" s="422"/>
      <c r="X61" s="422"/>
      <c r="Y61" s="422"/>
      <c r="Z61" s="422"/>
      <c r="AA61" s="422"/>
      <c r="AB61" s="422"/>
      <c r="AC61" s="422"/>
      <c r="AD61" s="422"/>
      <c r="AE61" s="422"/>
      <c r="AF61" s="422"/>
      <c r="AG61" s="422"/>
      <c r="AH61" s="422"/>
      <c r="AI61" s="422"/>
      <c r="AJ61" s="422"/>
      <c r="AK61" s="422"/>
      <c r="AL61" s="422"/>
      <c r="AM61" s="422"/>
      <c r="AN61" s="422"/>
      <c r="AO61" s="422"/>
      <c r="AP61" s="422"/>
      <c r="AQ61" s="422"/>
      <c r="AR61" s="422"/>
      <c r="AS61" s="422"/>
    </row>
    <row r="62" spans="16:45" s="94" customFormat="1">
      <c r="P62" s="422"/>
      <c r="Q62" s="422"/>
      <c r="R62" s="422"/>
      <c r="S62" s="422"/>
      <c r="T62" s="422"/>
      <c r="U62" s="422"/>
      <c r="V62" s="422"/>
      <c r="W62" s="422"/>
      <c r="X62" s="422"/>
      <c r="Y62" s="422"/>
      <c r="Z62" s="422"/>
      <c r="AA62" s="422"/>
      <c r="AB62" s="422"/>
      <c r="AC62" s="422"/>
      <c r="AD62" s="422"/>
      <c r="AE62" s="422"/>
      <c r="AF62" s="422"/>
      <c r="AG62" s="422"/>
      <c r="AH62" s="422"/>
      <c r="AI62" s="422"/>
      <c r="AJ62" s="422"/>
      <c r="AK62" s="422"/>
      <c r="AL62" s="422"/>
      <c r="AM62" s="422"/>
      <c r="AN62" s="422"/>
      <c r="AO62" s="422"/>
      <c r="AP62" s="422"/>
      <c r="AQ62" s="422"/>
      <c r="AR62" s="422"/>
      <c r="AS62" s="422"/>
    </row>
    <row r="63" spans="16:45" s="94" customFormat="1">
      <c r="P63" s="422"/>
      <c r="Q63" s="422"/>
      <c r="R63" s="422"/>
      <c r="S63" s="422"/>
      <c r="T63" s="422"/>
      <c r="U63" s="422"/>
      <c r="V63" s="422"/>
      <c r="W63" s="422"/>
      <c r="X63" s="422"/>
      <c r="Y63" s="422"/>
      <c r="Z63" s="422"/>
      <c r="AA63" s="422"/>
      <c r="AB63" s="422"/>
      <c r="AC63" s="422"/>
      <c r="AD63" s="422"/>
      <c r="AE63" s="422"/>
      <c r="AF63" s="422"/>
      <c r="AG63" s="422"/>
      <c r="AH63" s="422"/>
      <c r="AI63" s="422"/>
      <c r="AJ63" s="422"/>
      <c r="AK63" s="422"/>
      <c r="AL63" s="422"/>
      <c r="AM63" s="422"/>
      <c r="AN63" s="422"/>
      <c r="AO63" s="422"/>
      <c r="AP63" s="422"/>
      <c r="AQ63" s="422"/>
      <c r="AR63" s="422"/>
      <c r="AS63" s="422"/>
    </row>
    <row r="64" spans="16:45" s="94" customFormat="1">
      <c r="P64" s="422"/>
      <c r="Q64" s="422"/>
      <c r="R64" s="422"/>
      <c r="S64" s="422"/>
      <c r="T64" s="422"/>
      <c r="U64" s="422"/>
      <c r="V64" s="422"/>
      <c r="W64" s="422"/>
      <c r="X64" s="422"/>
      <c r="Y64" s="422"/>
      <c r="Z64" s="422"/>
      <c r="AA64" s="422"/>
      <c r="AB64" s="422"/>
      <c r="AC64" s="422"/>
      <c r="AD64" s="422"/>
      <c r="AE64" s="422"/>
      <c r="AF64" s="422"/>
      <c r="AG64" s="422"/>
      <c r="AH64" s="422"/>
      <c r="AI64" s="422"/>
      <c r="AJ64" s="422"/>
      <c r="AK64" s="422"/>
      <c r="AL64" s="422"/>
      <c r="AM64" s="422"/>
      <c r="AN64" s="422"/>
      <c r="AO64" s="422"/>
      <c r="AP64" s="422"/>
      <c r="AQ64" s="422"/>
      <c r="AR64" s="422"/>
      <c r="AS64" s="422"/>
    </row>
    <row r="65" spans="16:45" s="94" customFormat="1">
      <c r="P65" s="422"/>
      <c r="Q65" s="422"/>
      <c r="R65" s="422"/>
      <c r="S65" s="422"/>
      <c r="T65" s="422"/>
      <c r="U65" s="422"/>
      <c r="V65" s="422"/>
      <c r="W65" s="422"/>
      <c r="X65" s="422"/>
      <c r="Y65" s="422"/>
      <c r="Z65" s="422"/>
      <c r="AA65" s="422"/>
      <c r="AB65" s="422"/>
      <c r="AC65" s="422"/>
      <c r="AD65" s="422"/>
      <c r="AE65" s="422"/>
      <c r="AF65" s="422"/>
      <c r="AG65" s="422"/>
      <c r="AH65" s="422"/>
      <c r="AI65" s="422"/>
      <c r="AJ65" s="422"/>
      <c r="AK65" s="422"/>
      <c r="AL65" s="422"/>
      <c r="AM65" s="422"/>
      <c r="AN65" s="422"/>
      <c r="AO65" s="422"/>
      <c r="AP65" s="422"/>
      <c r="AQ65" s="422"/>
      <c r="AR65" s="422"/>
      <c r="AS65" s="422"/>
    </row>
    <row r="66" spans="16:45" s="94" customFormat="1">
      <c r="P66" s="422"/>
      <c r="Q66" s="422"/>
      <c r="R66" s="422"/>
      <c r="S66" s="422"/>
      <c r="T66" s="422"/>
      <c r="U66" s="422"/>
      <c r="V66" s="422"/>
      <c r="W66" s="422"/>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row>
    <row r="67" spans="16:45" s="94" customFormat="1">
      <c r="P67" s="422"/>
      <c r="Q67" s="422"/>
      <c r="R67" s="422"/>
      <c r="S67" s="422"/>
      <c r="T67" s="422"/>
      <c r="U67" s="422"/>
      <c r="V67" s="422"/>
      <c r="W67" s="422"/>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row>
    <row r="68" spans="16:45" s="94" customFormat="1">
      <c r="P68" s="422"/>
      <c r="Q68" s="422"/>
      <c r="R68" s="422"/>
      <c r="S68" s="422"/>
      <c r="T68" s="422"/>
      <c r="U68" s="422"/>
      <c r="V68" s="422"/>
      <c r="W68" s="422"/>
      <c r="X68" s="422"/>
      <c r="Y68" s="422"/>
      <c r="Z68" s="422"/>
      <c r="AA68" s="422"/>
      <c r="AB68" s="422"/>
      <c r="AC68" s="422"/>
      <c r="AD68" s="422"/>
      <c r="AE68" s="422"/>
      <c r="AF68" s="422"/>
      <c r="AG68" s="422"/>
      <c r="AH68" s="422"/>
      <c r="AI68" s="422"/>
      <c r="AJ68" s="422"/>
      <c r="AK68" s="422"/>
      <c r="AL68" s="422"/>
      <c r="AM68" s="422"/>
      <c r="AN68" s="422"/>
      <c r="AO68" s="422"/>
      <c r="AP68" s="422"/>
      <c r="AQ68" s="422"/>
      <c r="AR68" s="422"/>
      <c r="AS68" s="422"/>
    </row>
    <row r="69" spans="16:45" s="94" customFormat="1">
      <c r="P69" s="422"/>
      <c r="Q69" s="422"/>
      <c r="R69" s="422"/>
      <c r="S69" s="422"/>
      <c r="T69" s="422"/>
      <c r="U69" s="422"/>
      <c r="V69" s="422"/>
      <c r="W69" s="422"/>
      <c r="X69" s="422"/>
      <c r="Y69" s="422"/>
      <c r="Z69" s="422"/>
      <c r="AA69" s="422"/>
      <c r="AB69" s="422"/>
      <c r="AC69" s="422"/>
      <c r="AD69" s="422"/>
      <c r="AE69" s="422"/>
      <c r="AF69" s="422"/>
      <c r="AG69" s="422"/>
      <c r="AH69" s="422"/>
      <c r="AI69" s="422"/>
      <c r="AJ69" s="422"/>
      <c r="AK69" s="422"/>
      <c r="AL69" s="422"/>
      <c r="AM69" s="422"/>
      <c r="AN69" s="422"/>
      <c r="AO69" s="422"/>
      <c r="AP69" s="422"/>
      <c r="AQ69" s="422"/>
      <c r="AR69" s="422"/>
      <c r="AS69" s="422"/>
    </row>
    <row r="70" spans="16:45" s="94" customFormat="1">
      <c r="P70" s="422"/>
      <c r="Q70" s="422"/>
      <c r="R70" s="422"/>
      <c r="S70" s="422"/>
      <c r="T70" s="422"/>
      <c r="U70" s="422"/>
      <c r="V70" s="422"/>
      <c r="W70" s="422"/>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row>
    <row r="71" spans="16:45" s="94" customFormat="1">
      <c r="P71" s="422"/>
      <c r="Q71" s="422"/>
      <c r="R71" s="422"/>
      <c r="S71" s="422"/>
      <c r="T71" s="422"/>
      <c r="U71" s="422"/>
      <c r="V71" s="422"/>
      <c r="W71" s="422"/>
      <c r="X71" s="422"/>
      <c r="Y71" s="422"/>
      <c r="Z71" s="422"/>
      <c r="AA71" s="422"/>
      <c r="AB71" s="422"/>
      <c r="AC71" s="422"/>
      <c r="AD71" s="422"/>
      <c r="AE71" s="422"/>
      <c r="AF71" s="422"/>
      <c r="AG71" s="422"/>
      <c r="AH71" s="422"/>
      <c r="AI71" s="422"/>
      <c r="AJ71" s="422"/>
      <c r="AK71" s="422"/>
      <c r="AL71" s="422"/>
      <c r="AM71" s="422"/>
      <c r="AN71" s="422"/>
      <c r="AO71" s="422"/>
      <c r="AP71" s="422"/>
      <c r="AQ71" s="422"/>
      <c r="AR71" s="422"/>
      <c r="AS71" s="422"/>
    </row>
    <row r="72" spans="16:45" s="94" customFormat="1">
      <c r="P72" s="422"/>
      <c r="Q72" s="422"/>
      <c r="R72" s="422"/>
      <c r="S72" s="422"/>
      <c r="T72" s="422"/>
      <c r="U72" s="422"/>
      <c r="V72" s="422"/>
      <c r="W72" s="422"/>
      <c r="X72" s="422"/>
      <c r="Y72" s="422"/>
      <c r="Z72" s="422"/>
      <c r="AA72" s="422"/>
      <c r="AB72" s="422"/>
      <c r="AC72" s="422"/>
      <c r="AD72" s="422"/>
      <c r="AE72" s="422"/>
      <c r="AF72" s="422"/>
      <c r="AG72" s="422"/>
      <c r="AH72" s="422"/>
      <c r="AI72" s="422"/>
      <c r="AJ72" s="422"/>
      <c r="AK72" s="422"/>
      <c r="AL72" s="422"/>
      <c r="AM72" s="422"/>
      <c r="AN72" s="422"/>
      <c r="AO72" s="422"/>
      <c r="AP72" s="422"/>
      <c r="AQ72" s="422"/>
      <c r="AR72" s="422"/>
      <c r="AS72" s="422"/>
    </row>
    <row r="73" spans="16:45" s="94" customFormat="1">
      <c r="P73" s="422"/>
      <c r="Q73" s="422"/>
      <c r="R73" s="422"/>
      <c r="S73" s="422"/>
      <c r="T73" s="422"/>
      <c r="U73" s="422"/>
      <c r="V73" s="422"/>
      <c r="W73" s="422"/>
      <c r="X73" s="422"/>
      <c r="Y73" s="422"/>
      <c r="Z73" s="422"/>
      <c r="AA73" s="422"/>
      <c r="AB73" s="422"/>
      <c r="AC73" s="422"/>
      <c r="AD73" s="422"/>
      <c r="AE73" s="422"/>
      <c r="AF73" s="422"/>
      <c r="AG73" s="422"/>
      <c r="AH73" s="422"/>
      <c r="AI73" s="422"/>
      <c r="AJ73" s="422"/>
      <c r="AK73" s="422"/>
      <c r="AL73" s="422"/>
      <c r="AM73" s="422"/>
      <c r="AN73" s="422"/>
      <c r="AO73" s="422"/>
      <c r="AP73" s="422"/>
      <c r="AQ73" s="422"/>
      <c r="AR73" s="422"/>
      <c r="AS73" s="422"/>
    </row>
    <row r="74" spans="16:45" s="94" customFormat="1">
      <c r="P74" s="422"/>
      <c r="Q74" s="422"/>
      <c r="R74" s="422"/>
      <c r="S74" s="422"/>
      <c r="T74" s="422"/>
      <c r="U74" s="422"/>
      <c r="V74" s="422"/>
      <c r="W74" s="422"/>
      <c r="X74" s="422"/>
      <c r="Y74" s="422"/>
      <c r="Z74" s="422"/>
      <c r="AA74" s="422"/>
      <c r="AB74" s="422"/>
      <c r="AC74" s="422"/>
      <c r="AD74" s="422"/>
      <c r="AE74" s="422"/>
      <c r="AF74" s="422"/>
      <c r="AG74" s="422"/>
      <c r="AH74" s="422"/>
      <c r="AI74" s="422"/>
      <c r="AJ74" s="422"/>
      <c r="AK74" s="422"/>
      <c r="AL74" s="422"/>
      <c r="AM74" s="422"/>
      <c r="AN74" s="422"/>
      <c r="AO74" s="422"/>
      <c r="AP74" s="422"/>
      <c r="AQ74" s="422"/>
      <c r="AR74" s="422"/>
      <c r="AS74" s="422"/>
    </row>
    <row r="75" spans="16:45" s="94" customFormat="1">
      <c r="P75" s="422"/>
      <c r="Q75" s="422"/>
      <c r="R75" s="422"/>
      <c r="S75" s="422"/>
      <c r="T75" s="422"/>
      <c r="U75" s="422"/>
      <c r="V75" s="422"/>
      <c r="W75" s="422"/>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row>
    <row r="76" spans="16:45" s="94" customFormat="1">
      <c r="P76" s="422"/>
      <c r="Q76" s="422"/>
      <c r="R76" s="422"/>
      <c r="S76" s="422"/>
      <c r="T76" s="422"/>
      <c r="U76" s="422"/>
      <c r="V76" s="422"/>
      <c r="W76" s="422"/>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row>
    <row r="77" spans="16:45" s="94" customFormat="1">
      <c r="P77" s="422"/>
      <c r="Q77" s="422"/>
      <c r="R77" s="422"/>
      <c r="S77" s="422"/>
      <c r="T77" s="422"/>
      <c r="U77" s="422"/>
      <c r="V77" s="422"/>
      <c r="W77" s="422"/>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row>
    <row r="78" spans="16:45" s="94" customFormat="1">
      <c r="P78" s="422"/>
      <c r="Q78" s="422"/>
      <c r="R78" s="422"/>
      <c r="S78" s="422"/>
      <c r="T78" s="422"/>
      <c r="U78" s="422"/>
      <c r="V78" s="422"/>
      <c r="W78" s="422"/>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row>
    <row r="79" spans="16:45" s="94" customFormat="1">
      <c r="P79" s="422"/>
      <c r="Q79" s="422"/>
      <c r="R79" s="422"/>
      <c r="S79" s="422"/>
      <c r="T79" s="422"/>
      <c r="U79" s="422"/>
      <c r="V79" s="422"/>
      <c r="W79" s="422"/>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row>
    <row r="80" spans="16:45" s="94" customFormat="1">
      <c r="P80" s="422"/>
      <c r="Q80" s="422"/>
      <c r="R80" s="422"/>
      <c r="S80" s="422"/>
      <c r="T80" s="422"/>
      <c r="U80" s="422"/>
      <c r="V80" s="422"/>
      <c r="W80" s="422"/>
      <c r="X80" s="422"/>
      <c r="Y80" s="422"/>
      <c r="Z80" s="422"/>
      <c r="AA80" s="422"/>
      <c r="AB80" s="422"/>
      <c r="AC80" s="422"/>
      <c r="AD80" s="422"/>
      <c r="AE80" s="422"/>
      <c r="AF80" s="422"/>
      <c r="AG80" s="422"/>
      <c r="AH80" s="422"/>
      <c r="AI80" s="422"/>
      <c r="AJ80" s="422"/>
      <c r="AK80" s="422"/>
      <c r="AL80" s="422"/>
      <c r="AM80" s="422"/>
      <c r="AN80" s="422"/>
      <c r="AO80" s="422"/>
      <c r="AP80" s="422"/>
      <c r="AQ80" s="422"/>
      <c r="AR80" s="422"/>
      <c r="AS80" s="422"/>
    </row>
    <row r="81" spans="16:45" s="94" customFormat="1">
      <c r="P81" s="422"/>
      <c r="Q81" s="422"/>
      <c r="R81" s="422"/>
      <c r="S81" s="422"/>
      <c r="T81" s="422"/>
      <c r="U81" s="422"/>
      <c r="V81" s="422"/>
      <c r="W81" s="422"/>
      <c r="X81" s="422"/>
      <c r="Y81" s="422"/>
      <c r="Z81" s="422"/>
      <c r="AA81" s="422"/>
      <c r="AB81" s="422"/>
      <c r="AC81" s="422"/>
      <c r="AD81" s="422"/>
      <c r="AE81" s="422"/>
      <c r="AF81" s="422"/>
      <c r="AG81" s="422"/>
      <c r="AH81" s="422"/>
      <c r="AI81" s="422"/>
      <c r="AJ81" s="422"/>
      <c r="AK81" s="422"/>
      <c r="AL81" s="422"/>
      <c r="AM81" s="422"/>
      <c r="AN81" s="422"/>
      <c r="AO81" s="422"/>
      <c r="AP81" s="422"/>
      <c r="AQ81" s="422"/>
      <c r="AR81" s="422"/>
      <c r="AS81" s="422"/>
    </row>
    <row r="82" spans="16:45" s="94" customFormat="1">
      <c r="P82" s="422"/>
      <c r="Q82" s="422"/>
      <c r="R82" s="422"/>
      <c r="S82" s="422"/>
      <c r="T82" s="422"/>
      <c r="U82" s="422"/>
      <c r="V82" s="422"/>
      <c r="W82" s="422"/>
      <c r="X82" s="422"/>
      <c r="Y82" s="422"/>
      <c r="Z82" s="422"/>
      <c r="AA82" s="422"/>
      <c r="AB82" s="422"/>
      <c r="AC82" s="422"/>
      <c r="AD82" s="422"/>
      <c r="AE82" s="422"/>
      <c r="AF82" s="422"/>
      <c r="AG82" s="422"/>
      <c r="AH82" s="422"/>
      <c r="AI82" s="422"/>
      <c r="AJ82" s="422"/>
      <c r="AK82" s="422"/>
      <c r="AL82" s="422"/>
      <c r="AM82" s="422"/>
      <c r="AN82" s="422"/>
      <c r="AO82" s="422"/>
      <c r="AP82" s="422"/>
      <c r="AQ82" s="422"/>
      <c r="AR82" s="422"/>
      <c r="AS82" s="422"/>
    </row>
    <row r="83" spans="16:45" s="94" customFormat="1">
      <c r="P83" s="422"/>
      <c r="Q83" s="422"/>
      <c r="R83" s="422"/>
      <c r="S83" s="422"/>
      <c r="T83" s="422"/>
      <c r="U83" s="422"/>
      <c r="V83" s="422"/>
      <c r="W83" s="422"/>
      <c r="X83" s="422"/>
      <c r="Y83" s="422"/>
      <c r="Z83" s="422"/>
      <c r="AA83" s="422"/>
      <c r="AB83" s="422"/>
      <c r="AC83" s="422"/>
      <c r="AD83" s="422"/>
      <c r="AE83" s="422"/>
      <c r="AF83" s="422"/>
      <c r="AG83" s="422"/>
      <c r="AH83" s="422"/>
      <c r="AI83" s="422"/>
      <c r="AJ83" s="422"/>
      <c r="AK83" s="422"/>
      <c r="AL83" s="422"/>
      <c r="AM83" s="422"/>
      <c r="AN83" s="422"/>
      <c r="AO83" s="422"/>
      <c r="AP83" s="422"/>
      <c r="AQ83" s="422"/>
      <c r="AR83" s="422"/>
      <c r="AS83" s="422"/>
    </row>
    <row r="84" spans="16:45" s="94" customFormat="1">
      <c r="P84" s="422"/>
      <c r="Q84" s="422"/>
      <c r="R84" s="422"/>
      <c r="S84" s="422"/>
      <c r="T84" s="422"/>
      <c r="U84" s="422"/>
      <c r="V84" s="422"/>
      <c r="W84" s="422"/>
      <c r="X84" s="422"/>
      <c r="Y84" s="422"/>
      <c r="Z84" s="422"/>
      <c r="AA84" s="422"/>
      <c r="AB84" s="422"/>
      <c r="AC84" s="422"/>
      <c r="AD84" s="422"/>
      <c r="AE84" s="422"/>
      <c r="AF84" s="422"/>
      <c r="AG84" s="422"/>
      <c r="AH84" s="422"/>
      <c r="AI84" s="422"/>
      <c r="AJ84" s="422"/>
      <c r="AK84" s="422"/>
      <c r="AL84" s="422"/>
      <c r="AM84" s="422"/>
      <c r="AN84" s="422"/>
      <c r="AO84" s="422"/>
      <c r="AP84" s="422"/>
      <c r="AQ84" s="422"/>
      <c r="AR84" s="422"/>
      <c r="AS84" s="422"/>
    </row>
    <row r="85" spans="16:45" s="94" customFormat="1">
      <c r="P85" s="422"/>
      <c r="Q85" s="422"/>
      <c r="R85" s="422"/>
      <c r="S85" s="422"/>
      <c r="T85" s="422"/>
      <c r="U85" s="422"/>
      <c r="V85" s="422"/>
      <c r="W85" s="422"/>
      <c r="X85" s="422"/>
      <c r="Y85" s="422"/>
      <c r="Z85" s="422"/>
      <c r="AA85" s="422"/>
      <c r="AB85" s="422"/>
      <c r="AC85" s="422"/>
      <c r="AD85" s="422"/>
      <c r="AE85" s="422"/>
      <c r="AF85" s="422"/>
      <c r="AG85" s="422"/>
      <c r="AH85" s="422"/>
      <c r="AI85" s="422"/>
      <c r="AJ85" s="422"/>
      <c r="AK85" s="422"/>
      <c r="AL85" s="422"/>
      <c r="AM85" s="422"/>
      <c r="AN85" s="422"/>
      <c r="AO85" s="422"/>
      <c r="AP85" s="422"/>
      <c r="AQ85" s="422"/>
      <c r="AR85" s="422"/>
      <c r="AS85" s="422"/>
    </row>
    <row r="86" spans="16:45" s="94" customFormat="1">
      <c r="P86" s="422"/>
      <c r="Q86" s="422"/>
      <c r="R86" s="422"/>
      <c r="S86" s="422"/>
      <c r="T86" s="422"/>
      <c r="U86" s="422"/>
      <c r="V86" s="422"/>
      <c r="W86" s="422"/>
      <c r="X86" s="422"/>
      <c r="Y86" s="422"/>
      <c r="Z86" s="422"/>
      <c r="AA86" s="422"/>
      <c r="AB86" s="422"/>
      <c r="AC86" s="422"/>
      <c r="AD86" s="422"/>
      <c r="AE86" s="422"/>
      <c r="AF86" s="422"/>
      <c r="AG86" s="422"/>
      <c r="AH86" s="422"/>
      <c r="AI86" s="422"/>
      <c r="AJ86" s="422"/>
      <c r="AK86" s="422"/>
      <c r="AL86" s="422"/>
      <c r="AM86" s="422"/>
      <c r="AN86" s="422"/>
      <c r="AO86" s="422"/>
      <c r="AP86" s="422"/>
      <c r="AQ86" s="422"/>
      <c r="AR86" s="422"/>
      <c r="AS86" s="422"/>
    </row>
    <row r="87" spans="16:45" s="94" customFormat="1">
      <c r="P87" s="422"/>
      <c r="Q87" s="422"/>
      <c r="R87" s="422"/>
      <c r="S87" s="422"/>
      <c r="T87" s="422"/>
      <c r="U87" s="422"/>
      <c r="V87" s="422"/>
      <c r="W87" s="422"/>
      <c r="X87" s="422"/>
      <c r="Y87" s="422"/>
      <c r="Z87" s="422"/>
      <c r="AA87" s="422"/>
      <c r="AB87" s="422"/>
      <c r="AC87" s="422"/>
      <c r="AD87" s="422"/>
      <c r="AE87" s="422"/>
      <c r="AF87" s="422"/>
      <c r="AG87" s="422"/>
      <c r="AH87" s="422"/>
      <c r="AI87" s="422"/>
      <c r="AJ87" s="422"/>
      <c r="AK87" s="422"/>
      <c r="AL87" s="422"/>
      <c r="AM87" s="422"/>
      <c r="AN87" s="422"/>
      <c r="AO87" s="422"/>
      <c r="AP87" s="422"/>
      <c r="AQ87" s="422"/>
      <c r="AR87" s="422"/>
      <c r="AS87" s="422"/>
    </row>
    <row r="88" spans="16:45" s="94" customFormat="1">
      <c r="P88" s="422"/>
      <c r="Q88" s="422"/>
      <c r="R88" s="422"/>
      <c r="S88" s="422"/>
      <c r="T88" s="422"/>
      <c r="U88" s="422"/>
      <c r="V88" s="422"/>
      <c r="W88" s="422"/>
      <c r="X88" s="422"/>
      <c r="Y88" s="422"/>
      <c r="Z88" s="422"/>
      <c r="AA88" s="422"/>
      <c r="AB88" s="422"/>
      <c r="AC88" s="422"/>
      <c r="AD88" s="422"/>
      <c r="AE88" s="422"/>
      <c r="AF88" s="422"/>
      <c r="AG88" s="422"/>
      <c r="AH88" s="422"/>
      <c r="AI88" s="422"/>
      <c r="AJ88" s="422"/>
      <c r="AK88" s="422"/>
      <c r="AL88" s="422"/>
      <c r="AM88" s="422"/>
      <c r="AN88" s="422"/>
      <c r="AO88" s="422"/>
      <c r="AP88" s="422"/>
      <c r="AQ88" s="422"/>
      <c r="AR88" s="422"/>
      <c r="AS88" s="422"/>
    </row>
    <row r="89" spans="16:45" s="94" customFormat="1">
      <c r="P89" s="422"/>
      <c r="Q89" s="422"/>
      <c r="R89" s="422"/>
      <c r="S89" s="422"/>
      <c r="T89" s="422"/>
      <c r="U89" s="422"/>
      <c r="V89" s="422"/>
      <c r="W89" s="422"/>
      <c r="X89" s="422"/>
      <c r="Y89" s="422"/>
      <c r="Z89" s="422"/>
      <c r="AA89" s="422"/>
      <c r="AB89" s="422"/>
      <c r="AC89" s="422"/>
      <c r="AD89" s="422"/>
      <c r="AE89" s="422"/>
      <c r="AF89" s="422"/>
      <c r="AG89" s="422"/>
      <c r="AH89" s="422"/>
      <c r="AI89" s="422"/>
      <c r="AJ89" s="422"/>
      <c r="AK89" s="422"/>
      <c r="AL89" s="422"/>
      <c r="AM89" s="422"/>
      <c r="AN89" s="422"/>
      <c r="AO89" s="422"/>
      <c r="AP89" s="422"/>
      <c r="AQ89" s="422"/>
      <c r="AR89" s="422"/>
      <c r="AS89" s="422"/>
    </row>
    <row r="90" spans="16:45" s="94" customFormat="1">
      <c r="P90" s="422"/>
      <c r="Q90" s="422"/>
      <c r="R90" s="422"/>
      <c r="S90" s="422"/>
      <c r="T90" s="422"/>
      <c r="U90" s="422"/>
      <c r="V90" s="422"/>
      <c r="W90" s="422"/>
      <c r="X90" s="422"/>
      <c r="Y90" s="422"/>
      <c r="Z90" s="422"/>
      <c r="AA90" s="422"/>
      <c r="AB90" s="422"/>
      <c r="AC90" s="422"/>
      <c r="AD90" s="422"/>
      <c r="AE90" s="422"/>
      <c r="AF90" s="422"/>
      <c r="AG90" s="422"/>
      <c r="AH90" s="422"/>
      <c r="AI90" s="422"/>
      <c r="AJ90" s="422"/>
      <c r="AK90" s="422"/>
      <c r="AL90" s="422"/>
      <c r="AM90" s="422"/>
      <c r="AN90" s="422"/>
      <c r="AO90" s="422"/>
      <c r="AP90" s="422"/>
      <c r="AQ90" s="422"/>
      <c r="AR90" s="422"/>
      <c r="AS90" s="422"/>
    </row>
    <row r="91" spans="16:45" s="94" customFormat="1">
      <c r="P91" s="422"/>
      <c r="Q91" s="422"/>
      <c r="R91" s="422"/>
      <c r="S91" s="422"/>
      <c r="T91" s="422"/>
      <c r="U91" s="422"/>
      <c r="V91" s="422"/>
      <c r="W91" s="422"/>
      <c r="X91" s="422"/>
      <c r="Y91" s="422"/>
      <c r="Z91" s="422"/>
      <c r="AA91" s="422"/>
      <c r="AB91" s="422"/>
      <c r="AC91" s="422"/>
      <c r="AD91" s="422"/>
      <c r="AE91" s="422"/>
      <c r="AF91" s="422"/>
      <c r="AG91" s="422"/>
      <c r="AH91" s="422"/>
      <c r="AI91" s="422"/>
      <c r="AJ91" s="422"/>
      <c r="AK91" s="422"/>
      <c r="AL91" s="422"/>
      <c r="AM91" s="422"/>
      <c r="AN91" s="422"/>
      <c r="AO91" s="422"/>
      <c r="AP91" s="422"/>
      <c r="AQ91" s="422"/>
      <c r="AR91" s="422"/>
      <c r="AS91" s="422"/>
    </row>
    <row r="92" spans="16:45" s="94" customFormat="1">
      <c r="P92" s="422"/>
      <c r="Q92" s="422"/>
      <c r="R92" s="422"/>
      <c r="S92" s="422"/>
      <c r="T92" s="422"/>
      <c r="U92" s="422"/>
      <c r="V92" s="422"/>
      <c r="W92" s="422"/>
      <c r="X92" s="422"/>
      <c r="Y92" s="422"/>
      <c r="Z92" s="422"/>
      <c r="AA92" s="422"/>
      <c r="AB92" s="422"/>
      <c r="AC92" s="422"/>
      <c r="AD92" s="422"/>
      <c r="AE92" s="422"/>
      <c r="AF92" s="422"/>
      <c r="AG92" s="422"/>
      <c r="AH92" s="422"/>
      <c r="AI92" s="422"/>
      <c r="AJ92" s="422"/>
      <c r="AK92" s="422"/>
      <c r="AL92" s="422"/>
      <c r="AM92" s="422"/>
      <c r="AN92" s="422"/>
      <c r="AO92" s="422"/>
      <c r="AP92" s="422"/>
      <c r="AQ92" s="422"/>
      <c r="AR92" s="422"/>
      <c r="AS92" s="422"/>
    </row>
    <row r="93" spans="16:45" s="94" customFormat="1">
      <c r="P93" s="422"/>
      <c r="Q93" s="422"/>
      <c r="R93" s="422"/>
      <c r="S93" s="422"/>
      <c r="T93" s="422"/>
      <c r="U93" s="422"/>
      <c r="V93" s="422"/>
      <c r="W93" s="422"/>
      <c r="X93" s="422"/>
      <c r="Y93" s="422"/>
      <c r="Z93" s="422"/>
      <c r="AA93" s="422"/>
      <c r="AB93" s="422"/>
      <c r="AC93" s="422"/>
      <c r="AD93" s="422"/>
      <c r="AE93" s="422"/>
      <c r="AF93" s="422"/>
      <c r="AG93" s="422"/>
      <c r="AH93" s="422"/>
      <c r="AI93" s="422"/>
      <c r="AJ93" s="422"/>
      <c r="AK93" s="422"/>
      <c r="AL93" s="422"/>
      <c r="AM93" s="422"/>
      <c r="AN93" s="422"/>
      <c r="AO93" s="422"/>
      <c r="AP93" s="422"/>
      <c r="AQ93" s="422"/>
      <c r="AR93" s="422"/>
      <c r="AS93" s="422"/>
    </row>
    <row r="94" spans="16:45" s="94" customFormat="1">
      <c r="P94" s="422"/>
      <c r="Q94" s="422"/>
      <c r="R94" s="422"/>
      <c r="S94" s="422"/>
      <c r="T94" s="422"/>
      <c r="U94" s="422"/>
      <c r="V94" s="422"/>
      <c r="W94" s="422"/>
      <c r="X94" s="422"/>
      <c r="Y94" s="422"/>
      <c r="Z94" s="422"/>
      <c r="AA94" s="422"/>
      <c r="AB94" s="422"/>
      <c r="AC94" s="422"/>
      <c r="AD94" s="422"/>
      <c r="AE94" s="422"/>
      <c r="AF94" s="422"/>
      <c r="AG94" s="422"/>
      <c r="AH94" s="422"/>
      <c r="AI94" s="422"/>
      <c r="AJ94" s="422"/>
      <c r="AK94" s="422"/>
      <c r="AL94" s="422"/>
      <c r="AM94" s="422"/>
      <c r="AN94" s="422"/>
      <c r="AO94" s="422"/>
      <c r="AP94" s="422"/>
      <c r="AQ94" s="422"/>
      <c r="AR94" s="422"/>
      <c r="AS94" s="422"/>
    </row>
    <row r="95" spans="16:45" s="94" customFormat="1">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row>
    <row r="96" spans="16:45" s="94" customFormat="1">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row>
    <row r="97" spans="16:45" s="94" customFormat="1">
      <c r="P97" s="422"/>
      <c r="Q97" s="422"/>
      <c r="R97" s="422"/>
      <c r="S97" s="422"/>
      <c r="T97" s="422"/>
      <c r="U97" s="422"/>
      <c r="V97" s="422"/>
      <c r="W97" s="422"/>
      <c r="X97" s="422"/>
      <c r="Y97" s="422"/>
      <c r="Z97" s="422"/>
      <c r="AA97" s="422"/>
      <c r="AB97" s="422"/>
      <c r="AC97" s="422"/>
      <c r="AD97" s="422"/>
      <c r="AE97" s="422"/>
      <c r="AF97" s="422"/>
      <c r="AG97" s="422"/>
      <c r="AH97" s="422"/>
      <c r="AI97" s="422"/>
      <c r="AJ97" s="422"/>
      <c r="AK97" s="422"/>
      <c r="AL97" s="422"/>
      <c r="AM97" s="422"/>
      <c r="AN97" s="422"/>
      <c r="AO97" s="422"/>
      <c r="AP97" s="422"/>
      <c r="AQ97" s="422"/>
      <c r="AR97" s="422"/>
      <c r="AS97" s="422"/>
    </row>
    <row r="98" spans="16:45" s="94" customFormat="1">
      <c r="P98" s="422"/>
      <c r="Q98" s="422"/>
      <c r="R98" s="422"/>
      <c r="S98" s="422"/>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row>
    <row r="99" spans="16:45" s="94" customFormat="1">
      <c r="P99" s="422"/>
      <c r="Q99" s="422"/>
      <c r="R99" s="422"/>
      <c r="S99" s="422"/>
      <c r="T99" s="422"/>
      <c r="U99" s="422"/>
      <c r="V99" s="422"/>
      <c r="W99" s="422"/>
      <c r="X99" s="422"/>
      <c r="Y99" s="422"/>
      <c r="Z99" s="422"/>
      <c r="AA99" s="422"/>
      <c r="AB99" s="422"/>
      <c r="AC99" s="422"/>
      <c r="AD99" s="422"/>
      <c r="AE99" s="422"/>
      <c r="AF99" s="422"/>
      <c r="AG99" s="422"/>
      <c r="AH99" s="422"/>
      <c r="AI99" s="422"/>
      <c r="AJ99" s="422"/>
      <c r="AK99" s="422"/>
      <c r="AL99" s="422"/>
      <c r="AM99" s="422"/>
      <c r="AN99" s="422"/>
      <c r="AO99" s="422"/>
      <c r="AP99" s="422"/>
      <c r="AQ99" s="422"/>
      <c r="AR99" s="422"/>
      <c r="AS99" s="422"/>
    </row>
    <row r="100" spans="16:45" s="94" customFormat="1">
      <c r="P100" s="422"/>
      <c r="Q100" s="422"/>
      <c r="R100" s="422"/>
      <c r="S100" s="422"/>
      <c r="T100" s="422"/>
      <c r="U100" s="422"/>
      <c r="V100" s="422"/>
      <c r="W100" s="422"/>
      <c r="X100" s="422"/>
      <c r="Y100" s="422"/>
      <c r="Z100" s="422"/>
      <c r="AA100" s="422"/>
      <c r="AB100" s="422"/>
      <c r="AC100" s="422"/>
      <c r="AD100" s="422"/>
      <c r="AE100" s="422"/>
      <c r="AF100" s="422"/>
      <c r="AG100" s="422"/>
      <c r="AH100" s="422"/>
      <c r="AI100" s="422"/>
      <c r="AJ100" s="422"/>
      <c r="AK100" s="422"/>
      <c r="AL100" s="422"/>
      <c r="AM100" s="422"/>
      <c r="AN100" s="422"/>
      <c r="AO100" s="422"/>
      <c r="AP100" s="422"/>
      <c r="AQ100" s="422"/>
      <c r="AR100" s="422"/>
      <c r="AS100" s="422"/>
    </row>
    <row r="101" spans="16:45" s="94" customFormat="1">
      <c r="P101" s="422"/>
      <c r="Q101" s="422"/>
      <c r="R101" s="422"/>
      <c r="S101" s="422"/>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c r="AO101" s="422"/>
      <c r="AP101" s="422"/>
      <c r="AQ101" s="422"/>
      <c r="AR101" s="422"/>
      <c r="AS101" s="422"/>
    </row>
    <row r="102" spans="16:45" s="94" customFormat="1">
      <c r="P102" s="422"/>
      <c r="Q102" s="422"/>
      <c r="R102" s="422"/>
      <c r="S102" s="422"/>
      <c r="T102" s="422"/>
      <c r="U102" s="422"/>
      <c r="V102" s="422"/>
      <c r="W102" s="422"/>
      <c r="X102" s="422"/>
      <c r="Y102" s="422"/>
      <c r="Z102" s="422"/>
      <c r="AA102" s="422"/>
      <c r="AB102" s="422"/>
      <c r="AC102" s="422"/>
      <c r="AD102" s="422"/>
      <c r="AE102" s="422"/>
      <c r="AF102" s="422"/>
      <c r="AG102" s="422"/>
      <c r="AH102" s="422"/>
      <c r="AI102" s="422"/>
      <c r="AJ102" s="422"/>
      <c r="AK102" s="422"/>
      <c r="AL102" s="422"/>
      <c r="AM102" s="422"/>
      <c r="AN102" s="422"/>
      <c r="AO102" s="422"/>
      <c r="AP102" s="422"/>
      <c r="AQ102" s="422"/>
      <c r="AR102" s="422"/>
      <c r="AS102" s="422"/>
    </row>
    <row r="103" spans="16:45" s="94" customFormat="1">
      <c r="P103" s="422"/>
      <c r="Q103" s="422"/>
      <c r="R103" s="422"/>
      <c r="S103" s="422"/>
      <c r="T103" s="422"/>
      <c r="U103" s="422"/>
      <c r="V103" s="422"/>
      <c r="W103" s="422"/>
      <c r="X103" s="422"/>
      <c r="Y103" s="422"/>
      <c r="Z103" s="422"/>
      <c r="AA103" s="422"/>
      <c r="AB103" s="422"/>
      <c r="AC103" s="422"/>
      <c r="AD103" s="422"/>
      <c r="AE103" s="422"/>
      <c r="AF103" s="422"/>
      <c r="AG103" s="422"/>
      <c r="AH103" s="422"/>
      <c r="AI103" s="422"/>
      <c r="AJ103" s="422"/>
      <c r="AK103" s="422"/>
      <c r="AL103" s="422"/>
      <c r="AM103" s="422"/>
      <c r="AN103" s="422"/>
      <c r="AO103" s="422"/>
      <c r="AP103" s="422"/>
      <c r="AQ103" s="422"/>
      <c r="AR103" s="422"/>
      <c r="AS103" s="422"/>
    </row>
    <row r="104" spans="16:45" s="94" customFormat="1">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row>
    <row r="105" spans="16:45" s="94" customFormat="1">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row>
  </sheetData>
  <sheetProtection formatColumns="0"/>
  <mergeCells count="115">
    <mergeCell ref="R5:T5"/>
    <mergeCell ref="A1:C3"/>
    <mergeCell ref="D1:O3"/>
    <mergeCell ref="A4:B4"/>
    <mergeCell ref="C4:E4"/>
    <mergeCell ref="F4:G4"/>
    <mergeCell ref="H4:J4"/>
    <mergeCell ref="K4:L4"/>
    <mergeCell ref="M4:O4"/>
    <mergeCell ref="A6:B6"/>
    <mergeCell ref="C6:E6"/>
    <mergeCell ref="F6:G6"/>
    <mergeCell ref="H6:J6"/>
    <mergeCell ref="K6:L6"/>
    <mergeCell ref="M6:O6"/>
    <mergeCell ref="A5:B5"/>
    <mergeCell ref="C5:E5"/>
    <mergeCell ref="F5:G5"/>
    <mergeCell ref="H5:J5"/>
    <mergeCell ref="K5:L5"/>
    <mergeCell ref="M5:O5"/>
    <mergeCell ref="A8:B8"/>
    <mergeCell ref="C8:E8"/>
    <mergeCell ref="F8:G8"/>
    <mergeCell ref="H8:J8"/>
    <mergeCell ref="K8:L8"/>
    <mergeCell ref="M8:O8"/>
    <mergeCell ref="A7:B7"/>
    <mergeCell ref="C7:E7"/>
    <mergeCell ref="F7:G7"/>
    <mergeCell ref="H7:J7"/>
    <mergeCell ref="K7:L7"/>
    <mergeCell ref="M7:O7"/>
    <mergeCell ref="A10:A11"/>
    <mergeCell ref="B10:B11"/>
    <mergeCell ref="C10:F10"/>
    <mergeCell ref="G10:J10"/>
    <mergeCell ref="K10:O10"/>
    <mergeCell ref="N11:O11"/>
    <mergeCell ref="A9:B9"/>
    <mergeCell ref="D9:E9"/>
    <mergeCell ref="F9:G9"/>
    <mergeCell ref="H9:J9"/>
    <mergeCell ref="K9:L9"/>
    <mergeCell ref="M9:O9"/>
    <mergeCell ref="N18:O18"/>
    <mergeCell ref="N19:O19"/>
    <mergeCell ref="N20:O20"/>
    <mergeCell ref="N21:O21"/>
    <mergeCell ref="N22:O22"/>
    <mergeCell ref="N23:O23"/>
    <mergeCell ref="N12:O12"/>
    <mergeCell ref="N13:O13"/>
    <mergeCell ref="N14:O14"/>
    <mergeCell ref="N15:O15"/>
    <mergeCell ref="N16:O16"/>
    <mergeCell ref="N17:O17"/>
    <mergeCell ref="N30:O30"/>
    <mergeCell ref="N31:O31"/>
    <mergeCell ref="A32:B32"/>
    <mergeCell ref="C32:D32"/>
    <mergeCell ref="F32:G32"/>
    <mergeCell ref="I32:J32"/>
    <mergeCell ref="L32:M32"/>
    <mergeCell ref="N32:O32"/>
    <mergeCell ref="N24:O24"/>
    <mergeCell ref="N25:O25"/>
    <mergeCell ref="N26:O26"/>
    <mergeCell ref="N27:O27"/>
    <mergeCell ref="N28:O28"/>
    <mergeCell ref="N29:O29"/>
    <mergeCell ref="A35:D35"/>
    <mergeCell ref="I35:J35"/>
    <mergeCell ref="K35:L35"/>
    <mergeCell ref="M35:O35"/>
    <mergeCell ref="A36:D36"/>
    <mergeCell ref="I36:J36"/>
    <mergeCell ref="K36:L36"/>
    <mergeCell ref="M36:O36"/>
    <mergeCell ref="A33:D34"/>
    <mergeCell ref="E33:G33"/>
    <mergeCell ref="H33:O33"/>
    <mergeCell ref="I34:J34"/>
    <mergeCell ref="K34:L34"/>
    <mergeCell ref="M34:O34"/>
    <mergeCell ref="A39:D39"/>
    <mergeCell ref="I39:J39"/>
    <mergeCell ref="K39:L39"/>
    <mergeCell ref="M39:O39"/>
    <mergeCell ref="A40:D40"/>
    <mergeCell ref="I40:J40"/>
    <mergeCell ref="K40:L40"/>
    <mergeCell ref="M40:O40"/>
    <mergeCell ref="A37:D37"/>
    <mergeCell ref="I37:J37"/>
    <mergeCell ref="K37:L37"/>
    <mergeCell ref="M37:O37"/>
    <mergeCell ref="A38:D38"/>
    <mergeCell ref="H38:O38"/>
    <mergeCell ref="K43:L43"/>
    <mergeCell ref="K44:L44"/>
    <mergeCell ref="A41:D41"/>
    <mergeCell ref="I41:J41"/>
    <mergeCell ref="K41:L41"/>
    <mergeCell ref="M41:O41"/>
    <mergeCell ref="A42:D42"/>
    <mergeCell ref="I42:J42"/>
    <mergeCell ref="K42:L42"/>
    <mergeCell ref="M42:O42"/>
    <mergeCell ref="C44:D44"/>
    <mergeCell ref="M43:O43"/>
    <mergeCell ref="M44:O44"/>
    <mergeCell ref="A43:B43"/>
    <mergeCell ref="A44:B44"/>
    <mergeCell ref="C43:D43"/>
  </mergeCells>
  <conditionalFormatting sqref="C32 O18:O20 O22 O24:O26 O28:O31 E32 C12:N31">
    <cfRule type="cellIs" dxfId="30" priority="21" operator="equal">
      <formula>0</formula>
    </cfRule>
    <cfRule type="cellIs" dxfId="29" priority="22" operator="equal">
      <formula>1</formula>
    </cfRule>
  </conditionalFormatting>
  <conditionalFormatting sqref="C32 O18:O20 O22 O24:O26 O28:O31 E32 B12:N31">
    <cfRule type="cellIs" dxfId="28" priority="20" operator="equal">
      <formula>"Not OK"</formula>
    </cfRule>
  </conditionalFormatting>
  <conditionalFormatting sqref="C12:E31 K12:M31 G12:I31">
    <cfRule type="cellIs" dxfId="27" priority="18" stopIfTrue="1" operator="equal">
      <formula>"Pass"</formula>
    </cfRule>
    <cfRule type="cellIs" dxfId="26" priority="19" stopIfTrue="1" operator="equal">
      <formula>"Fail"</formula>
    </cfRule>
  </conditionalFormatting>
  <conditionalFormatting sqref="C12:E31 K12:M31 G12:I31">
    <cfRule type="cellIs" dxfId="25" priority="16" stopIfTrue="1" operator="equal">
      <formula>"Pass"</formula>
    </cfRule>
    <cfRule type="cellIs" dxfId="24" priority="17" stopIfTrue="1" operator="equal">
      <formula>"Fail"</formula>
    </cfRule>
  </conditionalFormatting>
  <conditionalFormatting sqref="C12:M31">
    <cfRule type="cellIs" dxfId="23" priority="14" operator="equal">
      <formula>0</formula>
    </cfRule>
    <cfRule type="cellIs" dxfId="22" priority="15" operator="equal">
      <formula>1</formula>
    </cfRule>
  </conditionalFormatting>
  <conditionalFormatting sqref="B12:M31">
    <cfRule type="cellIs" dxfId="21" priority="13" operator="equal">
      <formula>"Not OK"</formula>
    </cfRule>
  </conditionalFormatting>
  <conditionalFormatting sqref="C12:E31 K12:M31 G12:I31">
    <cfRule type="cellIs" dxfId="20" priority="11" stopIfTrue="1" operator="equal">
      <formula>"Pass"</formula>
    </cfRule>
    <cfRule type="cellIs" dxfId="19" priority="12" stopIfTrue="1" operator="equal">
      <formula>"Fail"</formula>
    </cfRule>
  </conditionalFormatting>
  <conditionalFormatting sqref="C12:E31 K12:M31 G12:I31">
    <cfRule type="cellIs" dxfId="18" priority="9" stopIfTrue="1" operator="equal">
      <formula>"Pass"</formula>
    </cfRule>
    <cfRule type="cellIs" dxfId="17" priority="10" stopIfTrue="1" operator="equal">
      <formula>"Fail"</formula>
    </cfRule>
  </conditionalFormatting>
  <conditionalFormatting sqref="F14">
    <cfRule type="cellIs" dxfId="16" priority="1" stopIfTrue="1" operator="equal">
      <formula>"Pass"</formula>
    </cfRule>
    <cfRule type="cellIs" dxfId="15" priority="2" stopIfTrue="1" operator="equal">
      <formula>"Fail"</formula>
    </cfRule>
  </conditionalFormatting>
  <conditionalFormatting sqref="F14">
    <cfRule type="cellIs" dxfId="14" priority="7" stopIfTrue="1" operator="equal">
      <formula>"Pass"</formula>
    </cfRule>
    <cfRule type="cellIs" dxfId="13" priority="8" stopIfTrue="1" operator="equal">
      <formula>"Fail"</formula>
    </cfRule>
  </conditionalFormatting>
  <conditionalFormatting sqref="F14">
    <cfRule type="cellIs" dxfId="12" priority="5" stopIfTrue="1" operator="equal">
      <formula>"Pass"</formula>
    </cfRule>
    <cfRule type="cellIs" dxfId="11" priority="6" stopIfTrue="1" operator="equal">
      <formula>"Fail"</formula>
    </cfRule>
  </conditionalFormatting>
  <conditionalFormatting sqref="F14">
    <cfRule type="cellIs" dxfId="10" priority="3" stopIfTrue="1" operator="equal">
      <formula>"Pass"</formula>
    </cfRule>
    <cfRule type="cellIs" dxfId="9" priority="4" stopIfTrue="1" operator="equal">
      <formula>"Fail"</formula>
    </cfRule>
  </conditionalFormatting>
  <pageMargins left="0.36811023599999998" right="0.36811023599999998" top="0.61811023600000004" bottom="0.36811023599999998" header="0" footer="0"/>
  <pageSetup scale="87" orientation="portrait" horizontalDpi="300" verticalDpi="300" r:id="rId1"/>
  <headerFooter alignWithMargins="0">
    <oddFooter>&amp;C&amp;14&amp;A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2DAC7-2914-4B53-8D13-E76BBAA52993}">
  <sheetPr codeName="Sheet15">
    <tabColor rgb="FF002060"/>
    <pageSetUpPr fitToPage="1"/>
  </sheetPr>
  <dimension ref="A1:BM126"/>
  <sheetViews>
    <sheetView zoomScaleNormal="100" workbookViewId="0">
      <selection activeCell="J11" sqref="A11:J11"/>
    </sheetView>
  </sheetViews>
  <sheetFormatPr defaultColWidth="9.140625" defaultRowHeight="12.75"/>
  <cols>
    <col min="1" max="1" width="6.140625" style="107" customWidth="1"/>
    <col min="2" max="2" width="13.140625" style="107" customWidth="1"/>
    <col min="3" max="3" width="19.7109375" style="107" customWidth="1"/>
    <col min="4" max="5" width="6.5703125" style="107" customWidth="1"/>
    <col min="6" max="6" width="7.85546875" style="107" customWidth="1"/>
    <col min="7" max="7" width="6.7109375" style="107" customWidth="1"/>
    <col min="8" max="12" width="8.7109375" style="107" customWidth="1"/>
    <col min="13" max="15" width="5.7109375" style="107" customWidth="1"/>
    <col min="16" max="16" width="4.28515625" style="107" customWidth="1"/>
    <col min="17" max="17" width="4.140625" style="107" customWidth="1"/>
    <col min="18" max="65" width="9.140625" style="94"/>
    <col min="66" max="16384" width="9.140625" style="107"/>
  </cols>
  <sheetData>
    <row r="1" spans="1:65" ht="20.100000000000001" customHeight="1">
      <c r="A1" s="1060"/>
      <c r="B1" s="1118"/>
      <c r="C1" s="1118"/>
      <c r="D1" s="1119"/>
      <c r="E1" s="1834" t="s">
        <v>600</v>
      </c>
      <c r="F1" s="1834"/>
      <c r="G1" s="1834"/>
      <c r="H1" s="1834"/>
      <c r="I1" s="1834"/>
      <c r="J1" s="1834"/>
      <c r="K1" s="1834"/>
      <c r="L1" s="1834"/>
      <c r="M1" s="1834"/>
      <c r="N1" s="1834"/>
      <c r="O1" s="1834"/>
      <c r="P1" s="1834"/>
      <c r="Q1" s="1835"/>
    </row>
    <row r="2" spans="1:65" ht="20.100000000000001" customHeight="1">
      <c r="A2" s="1836"/>
      <c r="B2" s="1837"/>
      <c r="C2" s="1837"/>
      <c r="D2" s="1837"/>
      <c r="E2" s="1838" t="s">
        <v>601</v>
      </c>
      <c r="F2" s="1838"/>
      <c r="G2" s="1838"/>
      <c r="H2" s="1838"/>
      <c r="I2" s="1838"/>
      <c r="J2" s="1838"/>
      <c r="K2" s="1838"/>
      <c r="L2" s="1838"/>
      <c r="M2" s="1838"/>
      <c r="N2" s="1838"/>
      <c r="O2" s="1838"/>
      <c r="P2" s="1838"/>
      <c r="Q2" s="1839"/>
    </row>
    <row r="3" spans="1:65" ht="15" customHeight="1">
      <c r="A3" s="1873" t="s">
        <v>602</v>
      </c>
      <c r="B3" s="1874"/>
      <c r="C3" s="1823" t="str">
        <f>SupplierPlantName</f>
        <v>Raimes Gear Tech - Tennessee Plant</v>
      </c>
      <c r="D3" s="1823"/>
      <c r="E3" s="1823"/>
      <c r="F3" s="1823"/>
      <c r="G3" s="1840"/>
      <c r="H3" s="1812" t="s">
        <v>603</v>
      </c>
      <c r="I3" s="1875"/>
      <c r="J3" s="1822" t="str">
        <f>PartNumber</f>
        <v>456734RT</v>
      </c>
      <c r="K3" s="1823"/>
      <c r="L3" s="1823"/>
      <c r="M3" s="1823"/>
      <c r="N3" s="1823"/>
      <c r="O3" s="1823"/>
      <c r="P3" s="1823"/>
      <c r="Q3" s="1824"/>
    </row>
    <row r="4" spans="1:65" ht="15" customHeight="1">
      <c r="A4" s="1873" t="s">
        <v>604</v>
      </c>
      <c r="B4" s="1874"/>
      <c r="C4" s="1820">
        <f>SupplierNumber</f>
        <v>45672</v>
      </c>
      <c r="D4" s="1820"/>
      <c r="E4" s="1820"/>
      <c r="F4" s="1820"/>
      <c r="G4" s="1821"/>
      <c r="H4" s="1812" t="s">
        <v>605</v>
      </c>
      <c r="I4" s="1875"/>
      <c r="J4" s="1822" t="str">
        <f>PartName</f>
        <v>Lever</v>
      </c>
      <c r="K4" s="1823"/>
      <c r="L4" s="1823"/>
      <c r="M4" s="1823"/>
      <c r="N4" s="1823"/>
      <c r="O4" s="1823"/>
      <c r="P4" s="1823"/>
      <c r="Q4" s="1824"/>
    </row>
    <row r="5" spans="1:65" ht="15" customHeight="1">
      <c r="A5" s="1873" t="s">
        <v>606</v>
      </c>
      <c r="B5" s="1876"/>
      <c r="C5" s="1874"/>
      <c r="D5" s="1825"/>
      <c r="E5" s="1826"/>
      <c r="F5" s="1826"/>
      <c r="G5" s="1827"/>
      <c r="H5" s="1812" t="s">
        <v>607</v>
      </c>
      <c r="I5" s="1813"/>
      <c r="J5" s="1814" t="str">
        <f>EngRevLevel</f>
        <v>C</v>
      </c>
      <c r="K5" s="1815"/>
      <c r="L5" s="1815"/>
      <c r="M5" s="1815"/>
      <c r="N5" s="1815"/>
      <c r="O5" s="1815"/>
      <c r="P5" s="1815"/>
      <c r="Q5" s="1816"/>
    </row>
    <row r="6" spans="1:65" ht="15" customHeight="1">
      <c r="A6" s="1828" t="s">
        <v>608</v>
      </c>
      <c r="B6" s="1829"/>
      <c r="C6" s="1829"/>
      <c r="D6" s="1858"/>
      <c r="E6" s="1859"/>
      <c r="F6" s="1859"/>
      <c r="G6" s="1860"/>
      <c r="H6" s="1812" t="s">
        <v>609</v>
      </c>
      <c r="I6" s="1864"/>
      <c r="J6" s="1864"/>
      <c r="K6" s="1865"/>
      <c r="L6" s="1844">
        <f>EngRevLevelDate</f>
        <v>42676</v>
      </c>
      <c r="M6" s="1845"/>
      <c r="N6" s="1845"/>
      <c r="O6" s="1845"/>
      <c r="P6" s="1845"/>
      <c r="Q6" s="1846"/>
    </row>
    <row r="7" spans="1:65" ht="15" customHeight="1">
      <c r="A7" s="1830"/>
      <c r="B7" s="1831"/>
      <c r="C7" s="1831"/>
      <c r="D7" s="1861"/>
      <c r="E7" s="1862"/>
      <c r="F7" s="1862"/>
      <c r="G7" s="1863"/>
      <c r="H7" s="1817" t="s">
        <v>610</v>
      </c>
      <c r="I7" s="1818"/>
      <c r="J7" s="1818"/>
      <c r="K7" s="1819"/>
      <c r="L7" s="1832"/>
      <c r="M7" s="1385"/>
      <c r="N7" s="1385"/>
      <c r="O7" s="1385"/>
      <c r="P7" s="1385"/>
      <c r="Q7" s="1833"/>
    </row>
    <row r="8" spans="1:65" ht="24" customHeight="1">
      <c r="A8" s="742" t="s">
        <v>611</v>
      </c>
      <c r="B8" s="505" t="s">
        <v>612</v>
      </c>
      <c r="C8" s="505" t="s">
        <v>613</v>
      </c>
      <c r="D8" s="1847" t="s">
        <v>614</v>
      </c>
      <c r="E8" s="1848"/>
      <c r="F8" s="505" t="s">
        <v>615</v>
      </c>
      <c r="G8" s="505" t="s">
        <v>616</v>
      </c>
      <c r="H8" s="1849" t="s">
        <v>617</v>
      </c>
      <c r="I8" s="1850"/>
      <c r="J8" s="1850"/>
      <c r="K8" s="1850"/>
      <c r="L8" s="1851"/>
      <c r="M8" s="1847" t="s">
        <v>618</v>
      </c>
      <c r="N8" s="1852"/>
      <c r="O8" s="1848"/>
      <c r="P8" s="505" t="s">
        <v>619</v>
      </c>
      <c r="Q8" s="743" t="s">
        <v>620</v>
      </c>
    </row>
    <row r="9" spans="1:65" ht="24" customHeight="1">
      <c r="A9" s="744"/>
      <c r="B9" s="506"/>
      <c r="C9" s="506"/>
      <c r="D9" s="745"/>
      <c r="E9" s="746"/>
      <c r="F9" s="506"/>
      <c r="G9" s="506"/>
      <c r="H9" s="1849" t="s">
        <v>621</v>
      </c>
      <c r="I9" s="1850"/>
      <c r="J9" s="1850"/>
      <c r="K9" s="1850"/>
      <c r="L9" s="1851"/>
      <c r="M9" s="745"/>
      <c r="N9" s="747"/>
      <c r="O9" s="746"/>
      <c r="P9" s="506"/>
      <c r="Q9" s="748"/>
    </row>
    <row r="10" spans="1:65" s="154" customFormat="1" ht="15.95" customHeight="1" thickBot="1">
      <c r="A10" s="749"/>
      <c r="B10" s="1120"/>
      <c r="C10" s="1120"/>
      <c r="D10" s="1121"/>
      <c r="E10" s="1122"/>
      <c r="F10" s="1123"/>
      <c r="G10" s="1124"/>
      <c r="H10" s="507" t="s">
        <v>622</v>
      </c>
      <c r="I10" s="508" t="s">
        <v>623</v>
      </c>
      <c r="J10" s="508" t="s">
        <v>624</v>
      </c>
      <c r="K10" s="509" t="s">
        <v>625</v>
      </c>
      <c r="L10" s="510" t="s">
        <v>626</v>
      </c>
      <c r="M10" s="1853"/>
      <c r="N10" s="1854"/>
      <c r="O10" s="1855"/>
      <c r="P10" s="1125"/>
      <c r="Q10" s="1126" t="str">
        <f>IF(C10="Reference","",IF(MAX(H10:L10)&gt;(B10+E10),"X",IF(MIN(H10:L10)&lt;(B10-D10),"X","")))</f>
        <v/>
      </c>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c r="BM10" s="339"/>
    </row>
    <row r="11" spans="1:65" s="154" customFormat="1" ht="18.95" customHeight="1">
      <c r="A11" s="726"/>
      <c r="B11" s="727"/>
      <c r="C11" s="209"/>
      <c r="D11" s="210"/>
      <c r="E11" s="728"/>
      <c r="F11" s="211"/>
      <c r="G11" s="729"/>
      <c r="H11" s="212"/>
      <c r="I11" s="213"/>
      <c r="J11" s="213"/>
      <c r="K11" s="214"/>
      <c r="L11" s="214"/>
      <c r="M11" s="1856"/>
      <c r="N11" s="1398"/>
      <c r="O11" s="1857"/>
      <c r="P11" s="730" t="str">
        <f t="shared" ref="P11:P46" si="0">IF(C11="Reference","X",IF(MAX(H11:L11)&gt;(B11+E11),"",IF(MIN(H11:L11)&lt;(B11-D11),"","X")))</f>
        <v>X</v>
      </c>
      <c r="Q11" s="731" t="str">
        <f t="shared" ref="Q11:Q47" si="1">IF(C11="Reference","",IF(MAX(H11:L11)&gt;(B11+E11),"X",IF(MIN(H11:L11)&lt;(B11-D11),"X","")))</f>
        <v/>
      </c>
      <c r="R11" s="339"/>
      <c r="S11" s="422"/>
      <c r="T11" s="1881"/>
      <c r="U11" s="1881"/>
      <c r="V11" s="1881"/>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c r="BM11" s="339"/>
    </row>
    <row r="12" spans="1:65" s="154" customFormat="1" ht="18.95" customHeight="1">
      <c r="A12" s="1127"/>
      <c r="B12" s="216"/>
      <c r="C12" s="217"/>
      <c r="D12" s="218"/>
      <c r="E12" s="219"/>
      <c r="F12" s="220"/>
      <c r="G12" s="221"/>
      <c r="H12" s="222"/>
      <c r="I12" s="223"/>
      <c r="J12" s="223"/>
      <c r="K12" s="224"/>
      <c r="L12" s="224"/>
      <c r="M12" s="1841"/>
      <c r="N12" s="1842"/>
      <c r="O12" s="1843"/>
      <c r="P12" s="225" t="str">
        <f t="shared" si="0"/>
        <v>X</v>
      </c>
      <c r="Q12" s="732" t="str">
        <f t="shared" si="1"/>
        <v/>
      </c>
      <c r="R12" s="339"/>
      <c r="S12" s="422"/>
      <c r="T12" s="1881"/>
      <c r="U12" s="1881"/>
      <c r="V12" s="1881"/>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39"/>
      <c r="BH12" s="339"/>
      <c r="BI12" s="339"/>
      <c r="BJ12" s="339"/>
      <c r="BK12" s="339"/>
      <c r="BL12" s="339"/>
      <c r="BM12" s="339"/>
    </row>
    <row r="13" spans="1:65" s="154" customFormat="1" ht="18.95" customHeight="1">
      <c r="A13" s="1127"/>
      <c r="B13" s="216"/>
      <c r="C13" s="217"/>
      <c r="D13" s="218"/>
      <c r="E13" s="219"/>
      <c r="F13" s="220"/>
      <c r="G13" s="221"/>
      <c r="H13" s="222"/>
      <c r="I13" s="223"/>
      <c r="J13" s="223"/>
      <c r="K13" s="224"/>
      <c r="L13" s="224"/>
      <c r="M13" s="1841"/>
      <c r="N13" s="1842"/>
      <c r="O13" s="1843"/>
      <c r="P13" s="225" t="str">
        <f t="shared" si="0"/>
        <v>X</v>
      </c>
      <c r="Q13" s="732" t="str">
        <f t="shared" si="1"/>
        <v/>
      </c>
      <c r="R13" s="339"/>
      <c r="S13" s="422"/>
      <c r="T13" s="1881"/>
      <c r="U13" s="1881"/>
      <c r="V13" s="1881"/>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c r="BM13" s="339"/>
    </row>
    <row r="14" spans="1:65" s="154" customFormat="1" ht="18.95" customHeight="1">
      <c r="A14" s="1127"/>
      <c r="B14" s="216"/>
      <c r="C14" s="217"/>
      <c r="D14" s="218"/>
      <c r="E14" s="219"/>
      <c r="F14" s="220"/>
      <c r="G14" s="221"/>
      <c r="H14" s="222"/>
      <c r="I14" s="223"/>
      <c r="J14" s="223"/>
      <c r="K14" s="224"/>
      <c r="L14" s="224"/>
      <c r="M14" s="1841"/>
      <c r="N14" s="1842"/>
      <c r="O14" s="1843"/>
      <c r="P14" s="225" t="str">
        <f t="shared" si="0"/>
        <v>X</v>
      </c>
      <c r="Q14" s="732" t="str">
        <f t="shared" si="1"/>
        <v/>
      </c>
      <c r="R14" s="339"/>
      <c r="S14" s="422"/>
      <c r="T14" s="558"/>
      <c r="U14" s="559"/>
      <c r="V14" s="55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39"/>
    </row>
    <row r="15" spans="1:65" s="154" customFormat="1" ht="18.95" customHeight="1">
      <c r="A15" s="1127"/>
      <c r="B15" s="216"/>
      <c r="C15" s="217"/>
      <c r="D15" s="218"/>
      <c r="E15" s="219"/>
      <c r="F15" s="220"/>
      <c r="G15" s="221"/>
      <c r="H15" s="222"/>
      <c r="I15" s="223"/>
      <c r="J15" s="223"/>
      <c r="K15" s="224"/>
      <c r="L15" s="224"/>
      <c r="M15" s="1841"/>
      <c r="N15" s="1842"/>
      <c r="O15" s="1843"/>
      <c r="P15" s="225" t="str">
        <f t="shared" si="0"/>
        <v>X</v>
      </c>
      <c r="Q15" s="732" t="str">
        <f t="shared" si="1"/>
        <v/>
      </c>
      <c r="R15" s="339"/>
      <c r="S15" s="422"/>
      <c r="T15" s="558"/>
      <c r="U15" s="559"/>
      <c r="V15" s="55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c r="BB15" s="339"/>
      <c r="BC15" s="339"/>
      <c r="BD15" s="339"/>
      <c r="BE15" s="339"/>
      <c r="BF15" s="339"/>
      <c r="BG15" s="339"/>
      <c r="BH15" s="339"/>
      <c r="BI15" s="339"/>
      <c r="BJ15" s="339"/>
      <c r="BK15" s="339"/>
      <c r="BL15" s="339"/>
      <c r="BM15" s="339"/>
    </row>
    <row r="16" spans="1:65" s="154" customFormat="1" ht="18.95" customHeight="1" thickBot="1">
      <c r="A16" s="1127"/>
      <c r="B16" s="216"/>
      <c r="C16" s="217"/>
      <c r="D16" s="218"/>
      <c r="E16" s="219"/>
      <c r="F16" s="220"/>
      <c r="G16" s="221"/>
      <c r="H16" s="222"/>
      <c r="I16" s="223"/>
      <c r="J16" s="223"/>
      <c r="K16" s="224"/>
      <c r="L16" s="224"/>
      <c r="M16" s="1841"/>
      <c r="N16" s="1842"/>
      <c r="O16" s="1843"/>
      <c r="P16" s="225" t="str">
        <f t="shared" si="0"/>
        <v>X</v>
      </c>
      <c r="Q16" s="732" t="str">
        <f t="shared" si="1"/>
        <v/>
      </c>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c r="AV16" s="339"/>
      <c r="AW16" s="339"/>
      <c r="AX16" s="339"/>
      <c r="AY16" s="339"/>
      <c r="AZ16" s="339"/>
      <c r="BA16" s="339"/>
      <c r="BB16" s="339"/>
      <c r="BC16" s="339"/>
      <c r="BD16" s="339"/>
      <c r="BE16" s="339"/>
      <c r="BF16" s="339"/>
      <c r="BG16" s="339"/>
      <c r="BH16" s="339"/>
      <c r="BI16" s="339"/>
      <c r="BJ16" s="339"/>
      <c r="BK16" s="339"/>
      <c r="BL16" s="339"/>
      <c r="BM16" s="339"/>
    </row>
    <row r="17" spans="1:65" s="154" customFormat="1" ht="18.95" customHeight="1" thickBot="1">
      <c r="A17" s="1127"/>
      <c r="B17" s="216"/>
      <c r="C17" s="217"/>
      <c r="D17" s="218"/>
      <c r="E17" s="219"/>
      <c r="F17" s="220"/>
      <c r="G17" s="221"/>
      <c r="H17" s="222"/>
      <c r="I17" s="223"/>
      <c r="J17" s="223"/>
      <c r="K17" s="224"/>
      <c r="L17" s="224"/>
      <c r="M17" s="1841"/>
      <c r="N17" s="1842"/>
      <c r="O17" s="1843"/>
      <c r="P17" s="225" t="str">
        <f t="shared" si="0"/>
        <v>X</v>
      </c>
      <c r="Q17" s="732" t="str">
        <f t="shared" si="1"/>
        <v/>
      </c>
      <c r="R17" s="339"/>
      <c r="S17" s="494"/>
      <c r="T17" s="1882" t="s">
        <v>537</v>
      </c>
      <c r="U17" s="1883"/>
      <c r="V17" s="1884"/>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39"/>
    </row>
    <row r="18" spans="1:65" s="154" customFormat="1" ht="18.95" customHeight="1" thickBot="1">
      <c r="A18" s="1127"/>
      <c r="B18" s="216"/>
      <c r="C18" s="217"/>
      <c r="D18" s="218"/>
      <c r="E18" s="219"/>
      <c r="F18" s="220"/>
      <c r="G18" s="221"/>
      <c r="H18" s="222"/>
      <c r="I18" s="223"/>
      <c r="J18" s="223"/>
      <c r="K18" s="224"/>
      <c r="L18" s="224"/>
      <c r="M18" s="1841"/>
      <c r="N18" s="1842"/>
      <c r="O18" s="1843"/>
      <c r="P18" s="225" t="str">
        <f t="shared" si="0"/>
        <v>X</v>
      </c>
      <c r="Q18" s="732" t="str">
        <f t="shared" si="1"/>
        <v/>
      </c>
      <c r="R18" s="339"/>
      <c r="S18" s="502"/>
      <c r="T18" s="1885" t="s">
        <v>542</v>
      </c>
      <c r="U18" s="1886"/>
      <c r="V18" s="1887"/>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9"/>
      <c r="AV18" s="339"/>
      <c r="AW18" s="339"/>
      <c r="AX18" s="339"/>
      <c r="AY18" s="339"/>
      <c r="AZ18" s="339"/>
      <c r="BA18" s="339"/>
      <c r="BB18" s="339"/>
      <c r="BC18" s="339"/>
      <c r="BD18" s="339"/>
      <c r="BE18" s="339"/>
      <c r="BF18" s="339"/>
      <c r="BG18" s="339"/>
      <c r="BH18" s="339"/>
      <c r="BI18" s="339"/>
      <c r="BJ18" s="339"/>
      <c r="BK18" s="339"/>
      <c r="BL18" s="339"/>
      <c r="BM18" s="339"/>
    </row>
    <row r="19" spans="1:65" s="154" customFormat="1" ht="18.95" customHeight="1" thickBot="1">
      <c r="A19" s="1127"/>
      <c r="B19" s="216"/>
      <c r="C19" s="217"/>
      <c r="D19" s="218"/>
      <c r="E19" s="219"/>
      <c r="F19" s="220"/>
      <c r="G19" s="221"/>
      <c r="H19" s="222"/>
      <c r="I19" s="223"/>
      <c r="J19" s="223"/>
      <c r="K19" s="224"/>
      <c r="L19" s="224"/>
      <c r="M19" s="1841"/>
      <c r="N19" s="1842"/>
      <c r="O19" s="1843"/>
      <c r="P19" s="225" t="str">
        <f t="shared" si="0"/>
        <v>X</v>
      </c>
      <c r="Q19" s="732" t="str">
        <f t="shared" si="1"/>
        <v/>
      </c>
      <c r="R19" s="339"/>
      <c r="S19" s="499"/>
      <c r="T19" s="496" t="s">
        <v>627</v>
      </c>
      <c r="U19" s="497"/>
      <c r="V19" s="498"/>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39"/>
      <c r="BA19" s="339"/>
      <c r="BB19" s="339"/>
      <c r="BC19" s="339"/>
      <c r="BD19" s="339"/>
      <c r="BE19" s="339"/>
      <c r="BF19" s="339"/>
      <c r="BG19" s="339"/>
      <c r="BH19" s="339"/>
      <c r="BI19" s="339"/>
      <c r="BJ19" s="339"/>
      <c r="BK19" s="339"/>
      <c r="BL19" s="339"/>
      <c r="BM19" s="339"/>
    </row>
    <row r="20" spans="1:65" s="154" customFormat="1" ht="18.95" customHeight="1" thickBot="1">
      <c r="A20" s="1127"/>
      <c r="B20" s="216"/>
      <c r="C20" s="217"/>
      <c r="D20" s="218"/>
      <c r="E20" s="219"/>
      <c r="F20" s="220"/>
      <c r="G20" s="221"/>
      <c r="H20" s="222"/>
      <c r="I20" s="223"/>
      <c r="J20" s="223"/>
      <c r="K20" s="224"/>
      <c r="L20" s="224"/>
      <c r="M20" s="1841"/>
      <c r="N20" s="1842"/>
      <c r="O20" s="1843"/>
      <c r="P20" s="225" t="str">
        <f t="shared" si="0"/>
        <v>X</v>
      </c>
      <c r="Q20" s="732" t="str">
        <f t="shared" si="1"/>
        <v/>
      </c>
      <c r="R20" s="339"/>
      <c r="S20" s="500"/>
      <c r="T20" s="496" t="s">
        <v>556</v>
      </c>
      <c r="U20" s="497"/>
      <c r="V20" s="498"/>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339"/>
      <c r="BC20" s="339"/>
      <c r="BD20" s="339"/>
      <c r="BE20" s="339"/>
      <c r="BF20" s="339"/>
      <c r="BG20" s="339"/>
      <c r="BH20" s="339"/>
      <c r="BI20" s="339"/>
      <c r="BJ20" s="339"/>
      <c r="BK20" s="339"/>
      <c r="BL20" s="339"/>
      <c r="BM20" s="339"/>
    </row>
    <row r="21" spans="1:65" s="154" customFormat="1" ht="18.95" customHeight="1">
      <c r="A21" s="1127"/>
      <c r="B21" s="216"/>
      <c r="C21" s="217"/>
      <c r="D21" s="218"/>
      <c r="E21" s="219"/>
      <c r="F21" s="220"/>
      <c r="G21" s="221"/>
      <c r="H21" s="222"/>
      <c r="I21" s="223"/>
      <c r="J21" s="223"/>
      <c r="K21" s="224"/>
      <c r="L21" s="224"/>
      <c r="M21" s="1841"/>
      <c r="N21" s="1842"/>
      <c r="O21" s="1843"/>
      <c r="P21" s="225" t="str">
        <f t="shared" si="0"/>
        <v>X</v>
      </c>
      <c r="Q21" s="732" t="str">
        <f t="shared" si="1"/>
        <v/>
      </c>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339"/>
      <c r="BC21" s="339"/>
      <c r="BD21" s="339"/>
      <c r="BE21" s="339"/>
      <c r="BF21" s="339"/>
      <c r="BG21" s="339"/>
      <c r="BH21" s="339"/>
      <c r="BI21" s="339"/>
      <c r="BJ21" s="339"/>
      <c r="BK21" s="339"/>
      <c r="BL21" s="339"/>
      <c r="BM21" s="339"/>
    </row>
    <row r="22" spans="1:65" s="154" customFormat="1" ht="18.95" customHeight="1">
      <c r="A22" s="1127"/>
      <c r="B22" s="216"/>
      <c r="C22" s="217"/>
      <c r="D22" s="218"/>
      <c r="E22" s="219"/>
      <c r="F22" s="220"/>
      <c r="G22" s="221"/>
      <c r="H22" s="222"/>
      <c r="I22" s="223"/>
      <c r="J22" s="223"/>
      <c r="K22" s="224"/>
      <c r="L22" s="224"/>
      <c r="M22" s="1841"/>
      <c r="N22" s="1842"/>
      <c r="O22" s="1843"/>
      <c r="P22" s="225" t="str">
        <f t="shared" si="0"/>
        <v>X</v>
      </c>
      <c r="Q22" s="732" t="str">
        <f t="shared" si="1"/>
        <v/>
      </c>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c r="BM22" s="339"/>
    </row>
    <row r="23" spans="1:65" s="154" customFormat="1" ht="18.95" customHeight="1">
      <c r="A23" s="1127"/>
      <c r="B23" s="216"/>
      <c r="C23" s="217"/>
      <c r="D23" s="218"/>
      <c r="E23" s="219"/>
      <c r="F23" s="220"/>
      <c r="G23" s="221"/>
      <c r="H23" s="222"/>
      <c r="I23" s="223"/>
      <c r="J23" s="223"/>
      <c r="K23" s="224"/>
      <c r="L23" s="224"/>
      <c r="M23" s="1841"/>
      <c r="N23" s="1842"/>
      <c r="O23" s="1843"/>
      <c r="P23" s="225" t="str">
        <f t="shared" si="0"/>
        <v>X</v>
      </c>
      <c r="Q23" s="732" t="str">
        <f t="shared" si="1"/>
        <v/>
      </c>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339"/>
      <c r="BB23" s="339"/>
      <c r="BC23" s="339"/>
      <c r="BD23" s="339"/>
      <c r="BE23" s="339"/>
      <c r="BF23" s="339"/>
      <c r="BG23" s="339"/>
      <c r="BH23" s="339"/>
      <c r="BI23" s="339"/>
      <c r="BJ23" s="339"/>
      <c r="BK23" s="339"/>
      <c r="BL23" s="339"/>
      <c r="BM23" s="339"/>
    </row>
    <row r="24" spans="1:65" s="154" customFormat="1" ht="18.95" customHeight="1">
      <c r="A24" s="1127"/>
      <c r="B24" s="216"/>
      <c r="C24" s="217"/>
      <c r="D24" s="218"/>
      <c r="E24" s="219"/>
      <c r="F24" s="220"/>
      <c r="G24" s="221"/>
      <c r="H24" s="222"/>
      <c r="I24" s="223"/>
      <c r="J24" s="223"/>
      <c r="K24" s="224"/>
      <c r="L24" s="224"/>
      <c r="M24" s="1841"/>
      <c r="N24" s="1842"/>
      <c r="O24" s="1843"/>
      <c r="P24" s="225" t="str">
        <f t="shared" si="0"/>
        <v>X</v>
      </c>
      <c r="Q24" s="732" t="str">
        <f t="shared" si="1"/>
        <v/>
      </c>
      <c r="R24" s="339"/>
      <c r="S24" s="339"/>
      <c r="T24" s="339"/>
      <c r="U24" s="339"/>
      <c r="V24" s="339"/>
      <c r="W24" s="339"/>
      <c r="X24" s="339"/>
      <c r="Y24" s="339"/>
      <c r="Z24" s="339"/>
      <c r="AA24" s="339"/>
      <c r="AB24" s="339"/>
      <c r="AC24" s="339"/>
      <c r="AD24" s="339"/>
      <c r="AE24" s="339"/>
      <c r="AF24" s="339"/>
      <c r="AG24" s="339"/>
      <c r="AH24" s="339"/>
      <c r="AI24" s="339"/>
      <c r="AJ24" s="339"/>
      <c r="AK24" s="339"/>
      <c r="AL24" s="339"/>
      <c r="AM24" s="339"/>
      <c r="AN24" s="339"/>
      <c r="AO24" s="339"/>
      <c r="AP24" s="339"/>
      <c r="AQ24" s="339"/>
      <c r="AR24" s="339"/>
      <c r="AS24" s="339"/>
      <c r="AT24" s="339"/>
      <c r="AU24" s="339"/>
      <c r="AV24" s="339"/>
      <c r="AW24" s="339"/>
      <c r="AX24" s="339"/>
      <c r="AY24" s="339"/>
      <c r="AZ24" s="339"/>
      <c r="BA24" s="339"/>
      <c r="BB24" s="339"/>
      <c r="BC24" s="339"/>
      <c r="BD24" s="339"/>
      <c r="BE24" s="339"/>
      <c r="BF24" s="339"/>
      <c r="BG24" s="339"/>
      <c r="BH24" s="339"/>
      <c r="BI24" s="339"/>
      <c r="BJ24" s="339"/>
      <c r="BK24" s="339"/>
      <c r="BL24" s="339"/>
      <c r="BM24" s="339"/>
    </row>
    <row r="25" spans="1:65" s="154" customFormat="1" ht="18.95" customHeight="1">
      <c r="A25" s="1127"/>
      <c r="B25" s="216"/>
      <c r="C25" s="217"/>
      <c r="D25" s="218"/>
      <c r="E25" s="219"/>
      <c r="F25" s="220"/>
      <c r="G25" s="221"/>
      <c r="H25" s="222"/>
      <c r="I25" s="223"/>
      <c r="J25" s="223"/>
      <c r="K25" s="224"/>
      <c r="L25" s="224"/>
      <c r="M25" s="1841"/>
      <c r="N25" s="1842"/>
      <c r="O25" s="1843"/>
      <c r="P25" s="225" t="str">
        <f t="shared" si="0"/>
        <v>X</v>
      </c>
      <c r="Q25" s="732" t="str">
        <f t="shared" si="1"/>
        <v/>
      </c>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9"/>
      <c r="BC25" s="339"/>
      <c r="BD25" s="339"/>
      <c r="BE25" s="339"/>
      <c r="BF25" s="339"/>
      <c r="BG25" s="339"/>
      <c r="BH25" s="339"/>
      <c r="BI25" s="339"/>
      <c r="BJ25" s="339"/>
      <c r="BK25" s="339"/>
      <c r="BL25" s="339"/>
      <c r="BM25" s="339"/>
    </row>
    <row r="26" spans="1:65" s="154" customFormat="1" ht="18.95" customHeight="1">
      <c r="A26" s="1127"/>
      <c r="B26" s="216"/>
      <c r="C26" s="217"/>
      <c r="D26" s="218"/>
      <c r="E26" s="219"/>
      <c r="F26" s="220"/>
      <c r="G26" s="221"/>
      <c r="H26" s="222"/>
      <c r="I26" s="223"/>
      <c r="J26" s="223"/>
      <c r="K26" s="224"/>
      <c r="L26" s="224"/>
      <c r="M26" s="1841"/>
      <c r="N26" s="1842"/>
      <c r="O26" s="1843"/>
      <c r="P26" s="225" t="str">
        <f t="shared" si="0"/>
        <v>X</v>
      </c>
      <c r="Q26" s="732" t="str">
        <f t="shared" si="1"/>
        <v/>
      </c>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9"/>
      <c r="BC26" s="339"/>
      <c r="BD26" s="339"/>
      <c r="BE26" s="339"/>
      <c r="BF26" s="339"/>
      <c r="BG26" s="339"/>
      <c r="BH26" s="339"/>
      <c r="BI26" s="339"/>
      <c r="BJ26" s="339"/>
      <c r="BK26" s="339"/>
      <c r="BL26" s="339"/>
      <c r="BM26" s="339"/>
    </row>
    <row r="27" spans="1:65" s="154" customFormat="1" ht="18.95" customHeight="1">
      <c r="A27" s="1127"/>
      <c r="B27" s="216"/>
      <c r="C27" s="217"/>
      <c r="D27" s="218"/>
      <c r="E27" s="219"/>
      <c r="F27" s="220"/>
      <c r="G27" s="221"/>
      <c r="H27" s="222"/>
      <c r="I27" s="223"/>
      <c r="J27" s="223"/>
      <c r="K27" s="224"/>
      <c r="L27" s="224"/>
      <c r="M27" s="1841"/>
      <c r="N27" s="1842"/>
      <c r="O27" s="1843"/>
      <c r="P27" s="225" t="str">
        <f t="shared" si="0"/>
        <v>X</v>
      </c>
      <c r="Q27" s="732" t="str">
        <f t="shared" si="1"/>
        <v/>
      </c>
      <c r="R27" s="339"/>
      <c r="S27" s="339"/>
      <c r="T27" s="339"/>
      <c r="U27" s="339"/>
      <c r="V27" s="339"/>
      <c r="W27" s="339"/>
      <c r="X27" s="339"/>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B27" s="339"/>
      <c r="BC27" s="339"/>
      <c r="BD27" s="339"/>
      <c r="BE27" s="339"/>
      <c r="BF27" s="339"/>
      <c r="BG27" s="339"/>
      <c r="BH27" s="339"/>
      <c r="BI27" s="339"/>
      <c r="BJ27" s="339"/>
      <c r="BK27" s="339"/>
      <c r="BL27" s="339"/>
      <c r="BM27" s="339"/>
    </row>
    <row r="28" spans="1:65" s="154" customFormat="1" ht="18.95" customHeight="1">
      <c r="A28" s="1127"/>
      <c r="B28" s="216"/>
      <c r="C28" s="217"/>
      <c r="D28" s="218"/>
      <c r="E28" s="219"/>
      <c r="F28" s="220"/>
      <c r="G28" s="221"/>
      <c r="H28" s="222"/>
      <c r="I28" s="223"/>
      <c r="J28" s="223"/>
      <c r="K28" s="224"/>
      <c r="L28" s="224"/>
      <c r="M28" s="1841"/>
      <c r="N28" s="1842"/>
      <c r="O28" s="1843"/>
      <c r="P28" s="225" t="str">
        <f t="shared" si="0"/>
        <v>X</v>
      </c>
      <c r="Q28" s="732" t="str">
        <f t="shared" si="1"/>
        <v/>
      </c>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39"/>
      <c r="AV28" s="339"/>
      <c r="AW28" s="339"/>
      <c r="AX28" s="339"/>
      <c r="AY28" s="339"/>
      <c r="AZ28" s="339"/>
      <c r="BA28" s="339"/>
      <c r="BB28" s="339"/>
      <c r="BC28" s="339"/>
      <c r="BD28" s="339"/>
      <c r="BE28" s="339"/>
      <c r="BF28" s="339"/>
      <c r="BG28" s="339"/>
      <c r="BH28" s="339"/>
      <c r="BI28" s="339"/>
      <c r="BJ28" s="339"/>
      <c r="BK28" s="339"/>
      <c r="BL28" s="339"/>
      <c r="BM28" s="339"/>
    </row>
    <row r="29" spans="1:65" s="154" customFormat="1" ht="18.95" customHeight="1">
      <c r="A29" s="1127"/>
      <c r="B29" s="216"/>
      <c r="C29" s="217"/>
      <c r="D29" s="218"/>
      <c r="E29" s="219"/>
      <c r="F29" s="220"/>
      <c r="G29" s="221"/>
      <c r="H29" s="222"/>
      <c r="I29" s="223"/>
      <c r="J29" s="223"/>
      <c r="K29" s="224"/>
      <c r="L29" s="224"/>
      <c r="M29" s="1841"/>
      <c r="N29" s="1842"/>
      <c r="O29" s="1843"/>
      <c r="P29" s="225" t="str">
        <f t="shared" si="0"/>
        <v>X</v>
      </c>
      <c r="Q29" s="732" t="str">
        <f t="shared" si="1"/>
        <v/>
      </c>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9"/>
      <c r="BC29" s="339"/>
      <c r="BD29" s="339"/>
      <c r="BE29" s="339"/>
      <c r="BF29" s="339"/>
      <c r="BG29" s="339"/>
      <c r="BH29" s="339"/>
      <c r="BI29" s="339"/>
      <c r="BJ29" s="339"/>
      <c r="BK29" s="339"/>
      <c r="BL29" s="339"/>
      <c r="BM29" s="339"/>
    </row>
    <row r="30" spans="1:65" s="154" customFormat="1" ht="18.95" customHeight="1">
      <c r="A30" s="1127"/>
      <c r="B30" s="216"/>
      <c r="C30" s="217"/>
      <c r="D30" s="218"/>
      <c r="E30" s="219"/>
      <c r="F30" s="220"/>
      <c r="G30" s="221"/>
      <c r="H30" s="222"/>
      <c r="I30" s="223"/>
      <c r="J30" s="223"/>
      <c r="K30" s="224"/>
      <c r="L30" s="224"/>
      <c r="M30" s="1841"/>
      <c r="N30" s="1842"/>
      <c r="O30" s="1843"/>
      <c r="P30" s="225" t="str">
        <f t="shared" si="0"/>
        <v>X</v>
      </c>
      <c r="Q30" s="732" t="str">
        <f t="shared" si="1"/>
        <v/>
      </c>
      <c r="R30" s="339"/>
      <c r="S30" s="339"/>
      <c r="T30" s="339"/>
      <c r="U30" s="339"/>
      <c r="V30" s="339"/>
      <c r="W30" s="339"/>
      <c r="X30" s="339"/>
      <c r="Y30" s="339"/>
      <c r="Z30" s="339"/>
      <c r="AA30" s="339"/>
      <c r="AB30" s="339"/>
      <c r="AC30" s="339"/>
      <c r="AD30" s="339"/>
      <c r="AE30" s="339"/>
      <c r="AF30" s="339"/>
      <c r="AG30" s="339"/>
      <c r="AH30" s="339"/>
      <c r="AI30" s="339"/>
      <c r="AJ30" s="339"/>
      <c r="AK30" s="339"/>
      <c r="AL30" s="339"/>
      <c r="AM30" s="339"/>
      <c r="AN30" s="339"/>
      <c r="AO30" s="339"/>
      <c r="AP30" s="339"/>
      <c r="AQ30" s="339"/>
      <c r="AR30" s="339"/>
      <c r="AS30" s="339"/>
      <c r="AT30" s="339"/>
      <c r="AU30" s="339"/>
      <c r="AV30" s="339"/>
      <c r="AW30" s="339"/>
      <c r="AX30" s="339"/>
      <c r="AY30" s="339"/>
      <c r="AZ30" s="339"/>
      <c r="BA30" s="339"/>
      <c r="BB30" s="339"/>
      <c r="BC30" s="339"/>
      <c r="BD30" s="339"/>
      <c r="BE30" s="339"/>
      <c r="BF30" s="339"/>
      <c r="BG30" s="339"/>
      <c r="BH30" s="339"/>
      <c r="BI30" s="339"/>
      <c r="BJ30" s="339"/>
      <c r="BK30" s="339"/>
      <c r="BL30" s="339"/>
      <c r="BM30" s="339"/>
    </row>
    <row r="31" spans="1:65" s="154" customFormat="1" ht="18.95" customHeight="1">
      <c r="A31" s="1127"/>
      <c r="B31" s="216"/>
      <c r="C31" s="217"/>
      <c r="D31" s="218"/>
      <c r="E31" s="219"/>
      <c r="F31" s="220"/>
      <c r="G31" s="221"/>
      <c r="H31" s="222"/>
      <c r="I31" s="223"/>
      <c r="J31" s="223"/>
      <c r="K31" s="224"/>
      <c r="L31" s="224"/>
      <c r="M31" s="1841"/>
      <c r="N31" s="1842"/>
      <c r="O31" s="1843"/>
      <c r="P31" s="225" t="str">
        <f t="shared" si="0"/>
        <v>X</v>
      </c>
      <c r="Q31" s="732" t="str">
        <f t="shared" si="1"/>
        <v/>
      </c>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39"/>
      <c r="AO31" s="339"/>
      <c r="AP31" s="339"/>
      <c r="AQ31" s="339"/>
      <c r="AR31" s="339"/>
      <c r="AS31" s="339"/>
      <c r="AT31" s="339"/>
      <c r="AU31" s="339"/>
      <c r="AV31" s="339"/>
      <c r="AW31" s="339"/>
      <c r="AX31" s="339"/>
      <c r="AY31" s="339"/>
      <c r="AZ31" s="339"/>
      <c r="BA31" s="339"/>
      <c r="BB31" s="339"/>
      <c r="BC31" s="339"/>
      <c r="BD31" s="339"/>
      <c r="BE31" s="339"/>
      <c r="BF31" s="339"/>
      <c r="BG31" s="339"/>
      <c r="BH31" s="339"/>
      <c r="BI31" s="339"/>
      <c r="BJ31" s="339"/>
      <c r="BK31" s="339"/>
      <c r="BL31" s="339"/>
      <c r="BM31" s="339"/>
    </row>
    <row r="32" spans="1:65" s="154" customFormat="1" ht="18.95" customHeight="1">
      <c r="A32" s="1127"/>
      <c r="B32" s="216"/>
      <c r="C32" s="217"/>
      <c r="D32" s="218"/>
      <c r="E32" s="219"/>
      <c r="F32" s="220"/>
      <c r="G32" s="221"/>
      <c r="H32" s="222"/>
      <c r="I32" s="223"/>
      <c r="J32" s="223"/>
      <c r="K32" s="224"/>
      <c r="L32" s="224"/>
      <c r="M32" s="1841"/>
      <c r="N32" s="1842"/>
      <c r="O32" s="1843"/>
      <c r="P32" s="225" t="str">
        <f t="shared" si="0"/>
        <v>X</v>
      </c>
      <c r="Q32" s="732" t="str">
        <f t="shared" si="1"/>
        <v/>
      </c>
      <c r="R32" s="339"/>
      <c r="S32" s="339"/>
      <c r="T32" s="339"/>
      <c r="U32" s="339"/>
      <c r="V32" s="339"/>
      <c r="W32" s="339"/>
      <c r="X32" s="339"/>
      <c r="Y32" s="339"/>
      <c r="Z32" s="339"/>
      <c r="AA32" s="339"/>
      <c r="AB32" s="339"/>
      <c r="AC32" s="339"/>
      <c r="AD32" s="339"/>
      <c r="AE32" s="339"/>
      <c r="AF32" s="339"/>
      <c r="AG32" s="339"/>
      <c r="AH32" s="339"/>
      <c r="AI32" s="339"/>
      <c r="AJ32" s="339"/>
      <c r="AK32" s="339"/>
      <c r="AL32" s="339"/>
      <c r="AM32" s="339"/>
      <c r="AN32" s="339"/>
      <c r="AO32" s="339"/>
      <c r="AP32" s="339"/>
      <c r="AQ32" s="339"/>
      <c r="AR32" s="339"/>
      <c r="AS32" s="339"/>
      <c r="AT32" s="339"/>
      <c r="AU32" s="339"/>
      <c r="AV32" s="339"/>
      <c r="AW32" s="339"/>
      <c r="AX32" s="339"/>
      <c r="AY32" s="339"/>
      <c r="AZ32" s="339"/>
      <c r="BA32" s="339"/>
      <c r="BB32" s="339"/>
      <c r="BC32" s="339"/>
      <c r="BD32" s="339"/>
      <c r="BE32" s="339"/>
      <c r="BF32" s="339"/>
      <c r="BG32" s="339"/>
      <c r="BH32" s="339"/>
      <c r="BI32" s="339"/>
      <c r="BJ32" s="339"/>
      <c r="BK32" s="339"/>
      <c r="BL32" s="339"/>
      <c r="BM32" s="339"/>
    </row>
    <row r="33" spans="1:65" s="154" customFormat="1" ht="18.95" customHeight="1">
      <c r="A33" s="1127"/>
      <c r="B33" s="216"/>
      <c r="C33" s="217"/>
      <c r="D33" s="218"/>
      <c r="E33" s="219"/>
      <c r="F33" s="220"/>
      <c r="G33" s="221"/>
      <c r="H33" s="222"/>
      <c r="I33" s="223"/>
      <c r="J33" s="223"/>
      <c r="K33" s="224"/>
      <c r="L33" s="224"/>
      <c r="M33" s="1841"/>
      <c r="N33" s="1842"/>
      <c r="O33" s="1843"/>
      <c r="P33" s="225" t="str">
        <f t="shared" si="0"/>
        <v>X</v>
      </c>
      <c r="Q33" s="732" t="str">
        <f t="shared" si="1"/>
        <v/>
      </c>
      <c r="R33" s="339"/>
      <c r="S33" s="339"/>
      <c r="T33" s="339"/>
      <c r="U33" s="339"/>
      <c r="V33" s="339"/>
      <c r="W33" s="339"/>
      <c r="X33" s="339"/>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39"/>
      <c r="AV33" s="339"/>
      <c r="AW33" s="339"/>
      <c r="AX33" s="339"/>
      <c r="AY33" s="339"/>
      <c r="AZ33" s="339"/>
      <c r="BA33" s="339"/>
      <c r="BB33" s="339"/>
      <c r="BC33" s="339"/>
      <c r="BD33" s="339"/>
      <c r="BE33" s="339"/>
      <c r="BF33" s="339"/>
      <c r="BG33" s="339"/>
      <c r="BH33" s="339"/>
      <c r="BI33" s="339"/>
      <c r="BJ33" s="339"/>
      <c r="BK33" s="339"/>
      <c r="BL33" s="339"/>
      <c r="BM33" s="339"/>
    </row>
    <row r="34" spans="1:65" s="154" customFormat="1" ht="18.95" customHeight="1">
      <c r="A34" s="1127"/>
      <c r="B34" s="216"/>
      <c r="C34" s="217"/>
      <c r="D34" s="218"/>
      <c r="E34" s="219"/>
      <c r="F34" s="220"/>
      <c r="G34" s="221"/>
      <c r="H34" s="222"/>
      <c r="I34" s="223"/>
      <c r="J34" s="223"/>
      <c r="K34" s="224"/>
      <c r="L34" s="224"/>
      <c r="M34" s="1841"/>
      <c r="N34" s="1842"/>
      <c r="O34" s="1843"/>
      <c r="P34" s="225" t="str">
        <f t="shared" si="0"/>
        <v>X</v>
      </c>
      <c r="Q34" s="732" t="str">
        <f t="shared" si="1"/>
        <v/>
      </c>
      <c r="R34" s="339"/>
      <c r="S34" s="339"/>
      <c r="T34" s="339"/>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339"/>
      <c r="AX34" s="339"/>
      <c r="AY34" s="339"/>
      <c r="AZ34" s="339"/>
      <c r="BA34" s="339"/>
      <c r="BB34" s="339"/>
      <c r="BC34" s="339"/>
      <c r="BD34" s="339"/>
      <c r="BE34" s="339"/>
      <c r="BF34" s="339"/>
      <c r="BG34" s="339"/>
      <c r="BH34" s="339"/>
      <c r="BI34" s="339"/>
      <c r="BJ34" s="339"/>
      <c r="BK34" s="339"/>
      <c r="BL34" s="339"/>
      <c r="BM34" s="339"/>
    </row>
    <row r="35" spans="1:65" s="154" customFormat="1" ht="18.95" customHeight="1">
      <c r="A35" s="1127"/>
      <c r="B35" s="216"/>
      <c r="C35" s="217"/>
      <c r="D35" s="218"/>
      <c r="E35" s="219"/>
      <c r="F35" s="220"/>
      <c r="G35" s="221"/>
      <c r="H35" s="222"/>
      <c r="I35" s="223"/>
      <c r="J35" s="223"/>
      <c r="K35" s="224"/>
      <c r="L35" s="224"/>
      <c r="M35" s="1841"/>
      <c r="N35" s="1842"/>
      <c r="O35" s="1843"/>
      <c r="P35" s="225" t="str">
        <f t="shared" si="0"/>
        <v>X</v>
      </c>
      <c r="Q35" s="732" t="str">
        <f t="shared" si="1"/>
        <v/>
      </c>
      <c r="R35" s="339"/>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9"/>
      <c r="AY35" s="339"/>
      <c r="AZ35" s="339"/>
      <c r="BA35" s="339"/>
      <c r="BB35" s="339"/>
      <c r="BC35" s="339"/>
      <c r="BD35" s="339"/>
      <c r="BE35" s="339"/>
      <c r="BF35" s="339"/>
      <c r="BG35" s="339"/>
      <c r="BH35" s="339"/>
      <c r="BI35" s="339"/>
      <c r="BJ35" s="339"/>
      <c r="BK35" s="339"/>
      <c r="BL35" s="339"/>
      <c r="BM35" s="339"/>
    </row>
    <row r="36" spans="1:65" s="154" customFormat="1" ht="18.95" customHeight="1">
      <c r="A36" s="1127"/>
      <c r="B36" s="216"/>
      <c r="C36" s="217"/>
      <c r="D36" s="218"/>
      <c r="E36" s="219"/>
      <c r="F36" s="220"/>
      <c r="G36" s="221"/>
      <c r="H36" s="222"/>
      <c r="I36" s="223"/>
      <c r="J36" s="223"/>
      <c r="K36" s="224"/>
      <c r="L36" s="224"/>
      <c r="M36" s="1841"/>
      <c r="N36" s="1842"/>
      <c r="O36" s="1843"/>
      <c r="P36" s="225" t="str">
        <f t="shared" si="0"/>
        <v>X</v>
      </c>
      <c r="Q36" s="732" t="str">
        <f t="shared" si="1"/>
        <v/>
      </c>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9"/>
      <c r="BC36" s="339"/>
      <c r="BD36" s="339"/>
      <c r="BE36" s="339"/>
      <c r="BF36" s="339"/>
      <c r="BG36" s="339"/>
      <c r="BH36" s="339"/>
      <c r="BI36" s="339"/>
      <c r="BJ36" s="339"/>
      <c r="BK36" s="339"/>
      <c r="BL36" s="339"/>
      <c r="BM36" s="339"/>
    </row>
    <row r="37" spans="1:65" s="154" customFormat="1" ht="18.95" customHeight="1">
      <c r="A37" s="1127"/>
      <c r="B37" s="216"/>
      <c r="C37" s="217"/>
      <c r="D37" s="218"/>
      <c r="E37" s="219"/>
      <c r="F37" s="220"/>
      <c r="G37" s="221"/>
      <c r="H37" s="222"/>
      <c r="I37" s="223"/>
      <c r="J37" s="223"/>
      <c r="K37" s="224"/>
      <c r="L37" s="224"/>
      <c r="M37" s="1841"/>
      <c r="N37" s="1842"/>
      <c r="O37" s="1843"/>
      <c r="P37" s="225" t="str">
        <f t="shared" si="0"/>
        <v>X</v>
      </c>
      <c r="Q37" s="732" t="str">
        <f t="shared" si="1"/>
        <v/>
      </c>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9"/>
      <c r="BC37" s="339"/>
      <c r="BD37" s="339"/>
      <c r="BE37" s="339"/>
      <c r="BF37" s="339"/>
      <c r="BG37" s="339"/>
      <c r="BH37" s="339"/>
      <c r="BI37" s="339"/>
      <c r="BJ37" s="339"/>
      <c r="BK37" s="339"/>
      <c r="BL37" s="339"/>
      <c r="BM37" s="339"/>
    </row>
    <row r="38" spans="1:65" s="154" customFormat="1" ht="18.95" customHeight="1">
      <c r="A38" s="1127"/>
      <c r="B38" s="216"/>
      <c r="C38" s="217"/>
      <c r="D38" s="218"/>
      <c r="E38" s="219"/>
      <c r="F38" s="220"/>
      <c r="G38" s="221"/>
      <c r="H38" s="222"/>
      <c r="I38" s="223"/>
      <c r="J38" s="223"/>
      <c r="K38" s="224"/>
      <c r="L38" s="224"/>
      <c r="M38" s="1841"/>
      <c r="N38" s="1842"/>
      <c r="O38" s="1843"/>
      <c r="P38" s="225" t="str">
        <f t="shared" si="0"/>
        <v>X</v>
      </c>
      <c r="Q38" s="732" t="str">
        <f t="shared" si="1"/>
        <v/>
      </c>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9"/>
      <c r="BC38" s="339"/>
      <c r="BD38" s="339"/>
      <c r="BE38" s="339"/>
      <c r="BF38" s="339"/>
      <c r="BG38" s="339"/>
      <c r="BH38" s="339"/>
      <c r="BI38" s="339"/>
      <c r="BJ38" s="339"/>
      <c r="BK38" s="339"/>
      <c r="BL38" s="339"/>
      <c r="BM38" s="339"/>
    </row>
    <row r="39" spans="1:65" s="154" customFormat="1" ht="18.95" customHeight="1">
      <c r="A39" s="1127"/>
      <c r="B39" s="216"/>
      <c r="C39" s="217"/>
      <c r="D39" s="218"/>
      <c r="E39" s="219"/>
      <c r="F39" s="220"/>
      <c r="G39" s="221"/>
      <c r="H39" s="222"/>
      <c r="I39" s="223"/>
      <c r="J39" s="223"/>
      <c r="K39" s="224"/>
      <c r="L39" s="224"/>
      <c r="M39" s="1841"/>
      <c r="N39" s="1842"/>
      <c r="O39" s="1843"/>
      <c r="P39" s="225" t="str">
        <f t="shared" si="0"/>
        <v>X</v>
      </c>
      <c r="Q39" s="732" t="str">
        <f t="shared" si="1"/>
        <v/>
      </c>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c r="BM39" s="339"/>
    </row>
    <row r="40" spans="1:65" s="154" customFormat="1" ht="18.95" customHeight="1">
      <c r="A40" s="1127"/>
      <c r="B40" s="216"/>
      <c r="C40" s="217"/>
      <c r="D40" s="218"/>
      <c r="E40" s="219"/>
      <c r="F40" s="220"/>
      <c r="G40" s="221"/>
      <c r="H40" s="222"/>
      <c r="I40" s="223"/>
      <c r="J40" s="223"/>
      <c r="K40" s="224"/>
      <c r="L40" s="224"/>
      <c r="M40" s="1841"/>
      <c r="N40" s="1842"/>
      <c r="O40" s="1843"/>
      <c r="P40" s="225" t="str">
        <f t="shared" si="0"/>
        <v>X</v>
      </c>
      <c r="Q40" s="732" t="str">
        <f t="shared" si="1"/>
        <v/>
      </c>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9"/>
      <c r="BC40" s="339"/>
      <c r="BD40" s="339"/>
      <c r="BE40" s="339"/>
      <c r="BF40" s="339"/>
      <c r="BG40" s="339"/>
      <c r="BH40" s="339"/>
      <c r="BI40" s="339"/>
      <c r="BJ40" s="339"/>
      <c r="BK40" s="339"/>
      <c r="BL40" s="339"/>
      <c r="BM40" s="339"/>
    </row>
    <row r="41" spans="1:65" s="154" customFormat="1" ht="18.95" customHeight="1">
      <c r="A41" s="1127"/>
      <c r="B41" s="216"/>
      <c r="C41" s="217"/>
      <c r="D41" s="218"/>
      <c r="E41" s="219"/>
      <c r="F41" s="220"/>
      <c r="G41" s="221"/>
      <c r="H41" s="222"/>
      <c r="I41" s="223"/>
      <c r="J41" s="223"/>
      <c r="K41" s="224"/>
      <c r="L41" s="224"/>
      <c r="M41" s="1841"/>
      <c r="N41" s="1842"/>
      <c r="O41" s="1843"/>
      <c r="P41" s="225" t="str">
        <f t="shared" si="0"/>
        <v>X</v>
      </c>
      <c r="Q41" s="732" t="str">
        <f t="shared" si="1"/>
        <v/>
      </c>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39"/>
      <c r="AV41" s="339"/>
      <c r="AW41" s="339"/>
      <c r="AX41" s="339"/>
      <c r="AY41" s="339"/>
      <c r="AZ41" s="339"/>
      <c r="BA41" s="339"/>
      <c r="BB41" s="339"/>
      <c r="BC41" s="339"/>
      <c r="BD41" s="339"/>
      <c r="BE41" s="339"/>
      <c r="BF41" s="339"/>
      <c r="BG41" s="339"/>
      <c r="BH41" s="339"/>
      <c r="BI41" s="339"/>
      <c r="BJ41" s="339"/>
      <c r="BK41" s="339"/>
      <c r="BL41" s="339"/>
      <c r="BM41" s="339"/>
    </row>
    <row r="42" spans="1:65" s="154" customFormat="1" ht="18.95" customHeight="1">
      <c r="A42" s="1127"/>
      <c r="B42" s="216"/>
      <c r="C42" s="217"/>
      <c r="D42" s="218"/>
      <c r="E42" s="219"/>
      <c r="F42" s="220"/>
      <c r="G42" s="221"/>
      <c r="H42" s="222"/>
      <c r="I42" s="223"/>
      <c r="J42" s="223"/>
      <c r="K42" s="224"/>
      <c r="L42" s="224"/>
      <c r="M42" s="1841"/>
      <c r="N42" s="1842"/>
      <c r="O42" s="1843"/>
      <c r="P42" s="225" t="str">
        <f t="shared" si="0"/>
        <v>X</v>
      </c>
      <c r="Q42" s="732" t="str">
        <f t="shared" si="1"/>
        <v/>
      </c>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9"/>
      <c r="BC42" s="339"/>
      <c r="BD42" s="339"/>
      <c r="BE42" s="339"/>
      <c r="BF42" s="339"/>
      <c r="BG42" s="339"/>
      <c r="BH42" s="339"/>
      <c r="BI42" s="339"/>
      <c r="BJ42" s="339"/>
      <c r="BK42" s="339"/>
      <c r="BL42" s="339"/>
      <c r="BM42" s="339"/>
    </row>
    <row r="43" spans="1:65" s="154" customFormat="1" ht="18.95" customHeight="1">
      <c r="A43" s="1127"/>
      <c r="B43" s="216"/>
      <c r="C43" s="217"/>
      <c r="D43" s="218"/>
      <c r="E43" s="219"/>
      <c r="F43" s="220"/>
      <c r="G43" s="221"/>
      <c r="H43" s="222"/>
      <c r="I43" s="223"/>
      <c r="J43" s="223"/>
      <c r="K43" s="224"/>
      <c r="L43" s="224"/>
      <c r="M43" s="1841"/>
      <c r="N43" s="1842"/>
      <c r="O43" s="1843"/>
      <c r="P43" s="225" t="str">
        <f t="shared" si="0"/>
        <v>X</v>
      </c>
      <c r="Q43" s="732" t="str">
        <f t="shared" si="1"/>
        <v/>
      </c>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9"/>
      <c r="AV43" s="339"/>
      <c r="AW43" s="339"/>
      <c r="AX43" s="339"/>
      <c r="AY43" s="339"/>
      <c r="AZ43" s="339"/>
      <c r="BA43" s="339"/>
      <c r="BB43" s="339"/>
      <c r="BC43" s="339"/>
      <c r="BD43" s="339"/>
      <c r="BE43" s="339"/>
      <c r="BF43" s="339"/>
      <c r="BG43" s="339"/>
      <c r="BH43" s="339"/>
      <c r="BI43" s="339"/>
      <c r="BJ43" s="339"/>
      <c r="BK43" s="339"/>
      <c r="BL43" s="339"/>
      <c r="BM43" s="339"/>
    </row>
    <row r="44" spans="1:65" s="154" customFormat="1" ht="18.95" customHeight="1">
      <c r="A44" s="1127"/>
      <c r="B44" s="216"/>
      <c r="C44" s="217"/>
      <c r="D44" s="218"/>
      <c r="E44" s="219"/>
      <c r="F44" s="220"/>
      <c r="G44" s="221"/>
      <c r="H44" s="222"/>
      <c r="I44" s="223"/>
      <c r="J44" s="223"/>
      <c r="K44" s="224"/>
      <c r="L44" s="224"/>
      <c r="M44" s="1841"/>
      <c r="N44" s="1842"/>
      <c r="O44" s="1843"/>
      <c r="P44" s="225" t="str">
        <f t="shared" si="0"/>
        <v>X</v>
      </c>
      <c r="Q44" s="732" t="str">
        <f t="shared" si="1"/>
        <v/>
      </c>
      <c r="R44" s="339"/>
      <c r="S44" s="339"/>
      <c r="T44" s="339"/>
      <c r="U44" s="339"/>
      <c r="V44" s="339"/>
      <c r="W44" s="339"/>
      <c r="X44" s="339"/>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c r="AU44" s="339"/>
      <c r="AV44" s="339"/>
      <c r="AW44" s="339"/>
      <c r="AX44" s="339"/>
      <c r="AY44" s="339"/>
      <c r="AZ44" s="339"/>
      <c r="BA44" s="339"/>
      <c r="BB44" s="339"/>
      <c r="BC44" s="339"/>
      <c r="BD44" s="339"/>
      <c r="BE44" s="339"/>
      <c r="BF44" s="339"/>
      <c r="BG44" s="339"/>
      <c r="BH44" s="339"/>
      <c r="BI44" s="339"/>
      <c r="BJ44" s="339"/>
      <c r="BK44" s="339"/>
      <c r="BL44" s="339"/>
      <c r="BM44" s="339"/>
    </row>
    <row r="45" spans="1:65" s="154" customFormat="1" ht="18.95" customHeight="1">
      <c r="A45" s="1127"/>
      <c r="B45" s="216"/>
      <c r="C45" s="217"/>
      <c r="D45" s="218"/>
      <c r="E45" s="219"/>
      <c r="F45" s="220"/>
      <c r="G45" s="221"/>
      <c r="H45" s="222"/>
      <c r="I45" s="223"/>
      <c r="J45" s="223"/>
      <c r="K45" s="224"/>
      <c r="L45" s="224"/>
      <c r="M45" s="1841"/>
      <c r="N45" s="1842"/>
      <c r="O45" s="1843"/>
      <c r="P45" s="225" t="str">
        <f t="shared" si="0"/>
        <v>X</v>
      </c>
      <c r="Q45" s="732" t="str">
        <f t="shared" si="1"/>
        <v/>
      </c>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39"/>
      <c r="AV45" s="339"/>
      <c r="AW45" s="339"/>
      <c r="AX45" s="339"/>
      <c r="AY45" s="339"/>
      <c r="AZ45" s="339"/>
      <c r="BA45" s="339"/>
      <c r="BB45" s="339"/>
      <c r="BC45" s="339"/>
      <c r="BD45" s="339"/>
      <c r="BE45" s="339"/>
      <c r="BF45" s="339"/>
      <c r="BG45" s="339"/>
      <c r="BH45" s="339"/>
      <c r="BI45" s="339"/>
      <c r="BJ45" s="339"/>
      <c r="BK45" s="339"/>
      <c r="BL45" s="339"/>
      <c r="BM45" s="339"/>
    </row>
    <row r="46" spans="1:65" s="154" customFormat="1" ht="18.95" customHeight="1">
      <c r="A46" s="1127"/>
      <c r="B46" s="216"/>
      <c r="C46" s="217"/>
      <c r="D46" s="218"/>
      <c r="E46" s="219"/>
      <c r="F46" s="220"/>
      <c r="G46" s="221"/>
      <c r="H46" s="222"/>
      <c r="I46" s="223"/>
      <c r="J46" s="223"/>
      <c r="K46" s="224"/>
      <c r="L46" s="224"/>
      <c r="M46" s="1841"/>
      <c r="N46" s="1842"/>
      <c r="O46" s="1843"/>
      <c r="P46" s="225" t="str">
        <f t="shared" si="0"/>
        <v>X</v>
      </c>
      <c r="Q46" s="732" t="str">
        <f t="shared" si="1"/>
        <v/>
      </c>
      <c r="R46" s="339"/>
      <c r="S46" s="339"/>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9"/>
      <c r="AV46" s="339"/>
      <c r="AW46" s="339"/>
      <c r="AX46" s="339"/>
      <c r="AY46" s="339"/>
      <c r="AZ46" s="339"/>
      <c r="BA46" s="339"/>
      <c r="BB46" s="339"/>
      <c r="BC46" s="339"/>
      <c r="BD46" s="339"/>
      <c r="BE46" s="339"/>
      <c r="BF46" s="339"/>
      <c r="BG46" s="339"/>
      <c r="BH46" s="339"/>
      <c r="BI46" s="339"/>
      <c r="BJ46" s="339"/>
      <c r="BK46" s="339"/>
      <c r="BL46" s="339"/>
      <c r="BM46" s="339"/>
    </row>
    <row r="47" spans="1:65" s="154" customFormat="1" ht="18.95" customHeight="1">
      <c r="A47" s="1127"/>
      <c r="B47" s="216"/>
      <c r="C47" s="217"/>
      <c r="D47" s="218"/>
      <c r="E47" s="219"/>
      <c r="F47" s="220"/>
      <c r="G47" s="221"/>
      <c r="H47" s="222"/>
      <c r="I47" s="223"/>
      <c r="J47" s="223"/>
      <c r="K47" s="224"/>
      <c r="L47" s="224"/>
      <c r="M47" s="1841"/>
      <c r="N47" s="1842"/>
      <c r="O47" s="1843"/>
      <c r="P47" s="225" t="str">
        <f>IF(C47="Reference","X",IF(MAX(H47:L47)&gt;(B47+E47),"",IF(MIN(H47:L47)&lt;(B47-D47),"","X")))</f>
        <v>X</v>
      </c>
      <c r="Q47" s="732" t="str">
        <f t="shared" si="1"/>
        <v/>
      </c>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339"/>
      <c r="BL47" s="339"/>
      <c r="BM47" s="339"/>
    </row>
    <row r="48" spans="1:65" s="154" customFormat="1" ht="15.95" customHeight="1">
      <c r="A48" s="733"/>
      <c r="B48" s="227" t="s">
        <v>628</v>
      </c>
      <c r="C48" s="228"/>
      <c r="D48" s="229"/>
      <c r="E48" s="228"/>
      <c r="F48" s="735"/>
      <c r="G48" s="736"/>
      <c r="H48" s="228"/>
      <c r="I48" s="228"/>
      <c r="J48" s="228"/>
      <c r="K48" s="228"/>
      <c r="L48" s="228"/>
      <c r="M48" s="737"/>
      <c r="N48" s="58"/>
      <c r="O48" s="58"/>
      <c r="P48" s="230"/>
      <c r="Q48" s="738"/>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9"/>
      <c r="BC48" s="339"/>
      <c r="BD48" s="339"/>
      <c r="BE48" s="339"/>
      <c r="BF48" s="339"/>
      <c r="BG48" s="339"/>
      <c r="BH48" s="339"/>
      <c r="BI48" s="339"/>
      <c r="BJ48" s="339"/>
      <c r="BK48" s="339"/>
      <c r="BL48" s="339"/>
      <c r="BM48" s="339"/>
    </row>
    <row r="49" spans="1:18" ht="4.5" customHeight="1">
      <c r="A49" s="739"/>
      <c r="B49" s="53"/>
      <c r="C49" s="53"/>
      <c r="D49" s="53"/>
      <c r="E49" s="53"/>
      <c r="F49" s="53"/>
      <c r="G49" s="53"/>
      <c r="H49" s="53"/>
      <c r="I49" s="53"/>
      <c r="J49" s="53"/>
      <c r="K49" s="53"/>
      <c r="L49" s="53"/>
      <c r="M49" s="53"/>
      <c r="N49" s="53"/>
      <c r="O49" s="53"/>
      <c r="P49" s="53"/>
      <c r="Q49" s="740"/>
    </row>
    <row r="50" spans="1:18">
      <c r="A50" s="741"/>
      <c r="B50" s="53"/>
      <c r="C50" s="53"/>
      <c r="D50" s="56"/>
      <c r="E50" s="56"/>
      <c r="F50" s="1877" t="s">
        <v>629</v>
      </c>
      <c r="G50" s="1681"/>
      <c r="H50" s="1681"/>
      <c r="I50" s="1681"/>
      <c r="J50" s="1681"/>
      <c r="K50" s="1681"/>
      <c r="L50" s="1681"/>
      <c r="M50" s="1681"/>
      <c r="N50" s="1681"/>
      <c r="O50" s="1681"/>
      <c r="P50" s="1681"/>
      <c r="Q50" s="1878"/>
      <c r="R50" s="299"/>
    </row>
    <row r="51" spans="1:18" ht="4.5" customHeight="1">
      <c r="A51" s="739"/>
      <c r="B51" s="53"/>
      <c r="C51" s="53"/>
      <c r="D51" s="53"/>
      <c r="E51" s="53"/>
      <c r="F51" s="53"/>
      <c r="G51" s="53"/>
      <c r="H51" s="53"/>
      <c r="I51" s="53"/>
      <c r="J51" s="53"/>
      <c r="K51" s="53"/>
      <c r="L51" s="53"/>
      <c r="M51" s="53"/>
      <c r="N51" s="53"/>
      <c r="O51" s="53"/>
      <c r="P51" s="53"/>
      <c r="Q51" s="740"/>
    </row>
    <row r="52" spans="1:18" ht="15.75" customHeight="1">
      <c r="A52" s="1879"/>
      <c r="B52" s="1412"/>
      <c r="C52" s="233"/>
      <c r="D52" s="53"/>
      <c r="E52" s="53"/>
      <c r="F52" s="53"/>
      <c r="G52" s="1880" t="s">
        <v>630</v>
      </c>
      <c r="H52" s="1866"/>
      <c r="I52" s="1866"/>
      <c r="J52" s="1866"/>
      <c r="K52" s="1866"/>
      <c r="L52" s="1866" t="s">
        <v>631</v>
      </c>
      <c r="M52" s="1866"/>
      <c r="N52" s="1866"/>
      <c r="O52" s="1866" t="s">
        <v>632</v>
      </c>
      <c r="P52" s="1866"/>
      <c r="Q52" s="1867"/>
    </row>
    <row r="53" spans="1:18" ht="34.5" customHeight="1" thickBot="1">
      <c r="A53" s="1868"/>
      <c r="B53" s="1869"/>
      <c r="C53" s="1128"/>
      <c r="D53" s="1129"/>
      <c r="E53" s="1129"/>
      <c r="F53" s="1129"/>
      <c r="G53" s="1870"/>
      <c r="H53" s="1871"/>
      <c r="I53" s="1871"/>
      <c r="J53" s="1871"/>
      <c r="K53" s="1871"/>
      <c r="L53" s="1871"/>
      <c r="M53" s="1871"/>
      <c r="N53" s="1871"/>
      <c r="O53" s="1871"/>
      <c r="P53" s="1871"/>
      <c r="Q53" s="1872"/>
    </row>
    <row r="54" spans="1:18">
      <c r="B54" s="94"/>
      <c r="C54" s="94"/>
      <c r="D54" s="94"/>
      <c r="E54" s="94"/>
      <c r="F54" s="94"/>
      <c r="G54" s="94"/>
      <c r="H54" s="94"/>
      <c r="I54" s="94"/>
      <c r="J54" s="94"/>
      <c r="K54" s="94"/>
      <c r="L54" s="94"/>
      <c r="M54" s="94"/>
      <c r="N54" s="94"/>
      <c r="O54" s="94"/>
      <c r="P54" s="94"/>
      <c r="Q54" s="94"/>
    </row>
    <row r="55" spans="1:18">
      <c r="B55" s="94"/>
      <c r="C55" s="94"/>
      <c r="D55" s="94"/>
      <c r="E55" s="94"/>
      <c r="F55" s="94"/>
      <c r="G55" s="94"/>
      <c r="H55" s="94"/>
      <c r="I55" s="94"/>
      <c r="J55" s="94"/>
      <c r="K55" s="94"/>
      <c r="L55" s="94"/>
      <c r="M55" s="94"/>
      <c r="N55" s="94"/>
      <c r="O55" s="94"/>
      <c r="P55" s="94"/>
      <c r="Q55" s="94"/>
    </row>
    <row r="56" spans="1:18">
      <c r="B56" s="94"/>
      <c r="C56" s="94"/>
      <c r="D56" s="94"/>
      <c r="E56" s="94"/>
      <c r="F56" s="94"/>
      <c r="G56" s="94"/>
      <c r="H56" s="94"/>
      <c r="I56" s="94"/>
      <c r="J56" s="94"/>
      <c r="K56" s="94"/>
      <c r="L56" s="94"/>
      <c r="M56" s="94"/>
      <c r="N56" s="94"/>
      <c r="O56" s="94"/>
      <c r="P56" s="94"/>
      <c r="Q56" s="94"/>
    </row>
    <row r="57" spans="1:18">
      <c r="B57" s="94"/>
      <c r="C57" s="94"/>
      <c r="D57" s="94"/>
      <c r="E57" s="94"/>
      <c r="F57" s="94"/>
      <c r="G57" s="94"/>
      <c r="H57" s="94"/>
      <c r="I57" s="94"/>
      <c r="J57" s="94"/>
      <c r="K57" s="94"/>
      <c r="L57" s="94"/>
      <c r="M57" s="94"/>
      <c r="N57" s="94"/>
      <c r="O57" s="94"/>
      <c r="P57" s="94"/>
      <c r="Q57" s="94"/>
    </row>
    <row r="58" spans="1:18">
      <c r="B58" s="94"/>
      <c r="C58" s="94"/>
      <c r="D58" s="94"/>
      <c r="E58" s="94"/>
      <c r="F58" s="94"/>
      <c r="G58" s="94"/>
      <c r="H58" s="94"/>
      <c r="I58" s="94"/>
      <c r="J58" s="94"/>
      <c r="K58" s="94"/>
      <c r="L58" s="94"/>
      <c r="M58" s="94"/>
      <c r="N58" s="94"/>
      <c r="O58" s="94"/>
      <c r="P58" s="94"/>
      <c r="Q58" s="94"/>
    </row>
    <row r="59" spans="1:18">
      <c r="B59" s="94"/>
      <c r="C59" s="94"/>
      <c r="D59" s="94"/>
      <c r="E59" s="94"/>
      <c r="F59" s="94"/>
      <c r="G59" s="94"/>
      <c r="H59" s="94"/>
      <c r="I59" s="94"/>
      <c r="J59" s="94"/>
      <c r="K59" s="94"/>
      <c r="L59" s="94"/>
      <c r="M59" s="94"/>
      <c r="N59" s="94"/>
      <c r="O59" s="94"/>
      <c r="P59" s="94"/>
      <c r="Q59" s="94"/>
    </row>
    <row r="60" spans="1:18">
      <c r="B60" s="94"/>
      <c r="C60" s="94"/>
      <c r="D60" s="94"/>
      <c r="E60" s="94"/>
      <c r="F60" s="94"/>
      <c r="G60" s="94"/>
      <c r="H60" s="94"/>
      <c r="I60" s="94"/>
      <c r="J60" s="94"/>
      <c r="K60" s="94"/>
      <c r="L60" s="94"/>
      <c r="M60" s="94"/>
      <c r="N60" s="94"/>
      <c r="O60" s="94"/>
      <c r="P60" s="94"/>
      <c r="Q60" s="94"/>
    </row>
    <row r="61" spans="1:18">
      <c r="B61" s="94"/>
      <c r="C61" s="94"/>
      <c r="D61" s="94"/>
      <c r="E61" s="94"/>
      <c r="F61" s="94"/>
      <c r="G61" s="94"/>
      <c r="H61" s="94"/>
      <c r="I61" s="94"/>
      <c r="J61" s="94"/>
      <c r="K61" s="94"/>
      <c r="L61" s="94"/>
      <c r="M61" s="94"/>
      <c r="N61" s="94"/>
      <c r="O61" s="94"/>
      <c r="P61" s="94"/>
      <c r="Q61" s="94"/>
    </row>
    <row r="62" spans="1:18">
      <c r="B62" s="94"/>
      <c r="C62" s="94"/>
      <c r="D62" s="94"/>
      <c r="E62" s="94"/>
      <c r="F62" s="94"/>
      <c r="G62" s="94"/>
      <c r="H62" s="94"/>
      <c r="I62" s="94"/>
      <c r="J62" s="94"/>
      <c r="K62" s="94"/>
      <c r="L62" s="94"/>
      <c r="M62" s="94"/>
      <c r="N62" s="94"/>
      <c r="O62" s="94"/>
      <c r="P62" s="94"/>
      <c r="Q62" s="94"/>
    </row>
    <row r="63" spans="1:18">
      <c r="B63" s="94"/>
      <c r="C63" s="94"/>
      <c r="D63" s="94"/>
      <c r="E63" s="94"/>
      <c r="F63" s="94"/>
      <c r="G63" s="94"/>
      <c r="H63" s="94"/>
      <c r="I63" s="94"/>
      <c r="J63" s="94"/>
      <c r="K63" s="94"/>
      <c r="L63" s="94"/>
      <c r="M63" s="94"/>
      <c r="N63" s="94"/>
      <c r="O63" s="94"/>
      <c r="P63" s="94"/>
      <c r="Q63" s="94"/>
    </row>
    <row r="64" spans="1:18">
      <c r="B64" s="94"/>
      <c r="C64" s="94"/>
      <c r="D64" s="94"/>
      <c r="E64" s="94"/>
      <c r="F64" s="94"/>
      <c r="G64" s="94"/>
      <c r="H64" s="94"/>
      <c r="I64" s="94"/>
      <c r="J64" s="94"/>
      <c r="K64" s="94"/>
      <c r="L64" s="94"/>
      <c r="M64" s="94"/>
      <c r="N64" s="94"/>
      <c r="O64" s="94"/>
      <c r="P64" s="94"/>
      <c r="Q64" s="94"/>
    </row>
    <row r="65" spans="2:17">
      <c r="B65" s="94"/>
      <c r="C65" s="94"/>
      <c r="D65" s="94"/>
      <c r="E65" s="94"/>
      <c r="F65" s="94"/>
      <c r="G65" s="94"/>
      <c r="H65" s="94"/>
      <c r="I65" s="94"/>
      <c r="J65" s="94"/>
      <c r="K65" s="94"/>
      <c r="L65" s="94"/>
      <c r="M65" s="94"/>
      <c r="N65" s="94"/>
      <c r="O65" s="94"/>
      <c r="P65" s="94"/>
      <c r="Q65" s="94"/>
    </row>
    <row r="66" spans="2:17">
      <c r="B66" s="94"/>
      <c r="C66" s="94"/>
      <c r="D66" s="94"/>
      <c r="E66" s="94"/>
      <c r="F66" s="94"/>
      <c r="G66" s="94"/>
      <c r="H66" s="94"/>
      <c r="I66" s="94"/>
      <c r="J66" s="94"/>
      <c r="K66" s="94"/>
      <c r="L66" s="94"/>
      <c r="M66" s="94"/>
      <c r="N66" s="94"/>
      <c r="O66" s="94"/>
      <c r="P66" s="94"/>
      <c r="Q66" s="94"/>
    </row>
    <row r="67" spans="2:17">
      <c r="B67" s="94"/>
      <c r="C67" s="94"/>
      <c r="D67" s="94"/>
      <c r="E67" s="94"/>
      <c r="F67" s="94"/>
      <c r="G67" s="94"/>
      <c r="H67" s="94"/>
      <c r="I67" s="94"/>
      <c r="J67" s="94"/>
      <c r="K67" s="94"/>
      <c r="L67" s="94"/>
      <c r="M67" s="94"/>
      <c r="N67" s="94"/>
      <c r="O67" s="94"/>
      <c r="P67" s="94"/>
      <c r="Q67" s="94"/>
    </row>
    <row r="68" spans="2:17">
      <c r="B68" s="94"/>
      <c r="C68" s="94"/>
      <c r="D68" s="94"/>
      <c r="E68" s="94"/>
      <c r="F68" s="94"/>
      <c r="G68" s="94"/>
      <c r="H68" s="94"/>
      <c r="I68" s="94"/>
      <c r="J68" s="94"/>
      <c r="K68" s="94"/>
      <c r="L68" s="94"/>
      <c r="M68" s="94"/>
      <c r="N68" s="94"/>
      <c r="O68" s="94"/>
      <c r="P68" s="94"/>
      <c r="Q68" s="94"/>
    </row>
    <row r="69" spans="2:17">
      <c r="B69" s="94"/>
      <c r="C69" s="94"/>
      <c r="D69" s="94"/>
      <c r="E69" s="94"/>
      <c r="F69" s="94"/>
      <c r="G69" s="94"/>
      <c r="H69" s="94"/>
      <c r="I69" s="94"/>
      <c r="J69" s="94"/>
      <c r="K69" s="94"/>
      <c r="L69" s="94"/>
      <c r="M69" s="94"/>
      <c r="N69" s="94"/>
      <c r="O69" s="94"/>
      <c r="P69" s="94"/>
      <c r="Q69" s="94"/>
    </row>
    <row r="70" spans="2:17">
      <c r="B70" s="94"/>
      <c r="C70" s="94"/>
      <c r="D70" s="94"/>
      <c r="E70" s="94"/>
      <c r="F70" s="94"/>
      <c r="G70" s="94"/>
      <c r="H70" s="94"/>
      <c r="I70" s="94"/>
      <c r="J70" s="94"/>
      <c r="K70" s="94"/>
      <c r="L70" s="94"/>
      <c r="M70" s="94"/>
      <c r="N70" s="94"/>
      <c r="O70" s="94"/>
      <c r="P70" s="94"/>
      <c r="Q70" s="94"/>
    </row>
    <row r="71" spans="2:17">
      <c r="B71" s="94"/>
      <c r="C71" s="94"/>
      <c r="D71" s="94"/>
      <c r="E71" s="94"/>
      <c r="F71" s="94"/>
      <c r="G71" s="94"/>
      <c r="H71" s="94"/>
      <c r="I71" s="94"/>
      <c r="J71" s="94"/>
      <c r="K71" s="94"/>
      <c r="L71" s="94"/>
      <c r="M71" s="94"/>
      <c r="N71" s="94"/>
      <c r="O71" s="94"/>
      <c r="P71" s="94"/>
      <c r="Q71" s="94"/>
    </row>
    <row r="72" spans="2:17">
      <c r="B72" s="94"/>
      <c r="C72" s="94"/>
      <c r="D72" s="94"/>
      <c r="E72" s="94"/>
      <c r="F72" s="94"/>
      <c r="G72" s="94"/>
      <c r="H72" s="94"/>
      <c r="I72" s="94"/>
      <c r="J72" s="94"/>
      <c r="K72" s="94"/>
      <c r="L72" s="94"/>
      <c r="M72" s="94"/>
      <c r="N72" s="94"/>
      <c r="O72" s="94"/>
      <c r="P72" s="94"/>
      <c r="Q72" s="94"/>
    </row>
    <row r="73" spans="2:17">
      <c r="B73" s="94"/>
      <c r="C73" s="94"/>
      <c r="D73" s="94"/>
      <c r="E73" s="94"/>
      <c r="F73" s="94"/>
      <c r="G73" s="94"/>
      <c r="H73" s="94"/>
      <c r="I73" s="94"/>
      <c r="J73" s="94"/>
      <c r="K73" s="94"/>
      <c r="L73" s="94"/>
      <c r="M73" s="94"/>
      <c r="N73" s="94"/>
      <c r="O73" s="94"/>
      <c r="P73" s="94"/>
      <c r="Q73" s="94"/>
    </row>
    <row r="74" spans="2:17">
      <c r="B74" s="94"/>
      <c r="C74" s="94"/>
      <c r="D74" s="94"/>
      <c r="E74" s="94"/>
      <c r="F74" s="94"/>
      <c r="G74" s="94"/>
      <c r="H74" s="94"/>
      <c r="I74" s="94"/>
      <c r="J74" s="94"/>
      <c r="K74" s="94"/>
      <c r="L74" s="94"/>
      <c r="M74" s="94"/>
      <c r="N74" s="94"/>
      <c r="O74" s="94"/>
      <c r="P74" s="94"/>
      <c r="Q74" s="94"/>
    </row>
    <row r="75" spans="2:17">
      <c r="B75" s="94"/>
      <c r="C75" s="94"/>
      <c r="D75" s="94"/>
      <c r="E75" s="94"/>
      <c r="F75" s="94"/>
      <c r="G75" s="94"/>
      <c r="H75" s="94"/>
      <c r="I75" s="94"/>
      <c r="J75" s="94"/>
      <c r="K75" s="94"/>
      <c r="L75" s="94"/>
      <c r="M75" s="94"/>
      <c r="N75" s="94"/>
      <c r="O75" s="94"/>
      <c r="P75" s="94"/>
      <c r="Q75" s="94"/>
    </row>
    <row r="76" spans="2:17">
      <c r="B76" s="94"/>
      <c r="C76" s="94"/>
      <c r="D76" s="94"/>
      <c r="E76" s="94"/>
      <c r="F76" s="94"/>
      <c r="G76" s="94"/>
      <c r="H76" s="94"/>
      <c r="I76" s="94"/>
      <c r="J76" s="94"/>
      <c r="K76" s="94"/>
      <c r="L76" s="94"/>
      <c r="M76" s="94"/>
      <c r="N76" s="94"/>
      <c r="O76" s="94"/>
      <c r="P76" s="94"/>
      <c r="Q76" s="94"/>
    </row>
    <row r="77" spans="2:17">
      <c r="B77" s="94"/>
      <c r="C77" s="94"/>
      <c r="D77" s="94"/>
      <c r="E77" s="94"/>
      <c r="F77" s="94"/>
      <c r="G77" s="94"/>
      <c r="H77" s="94"/>
      <c r="I77" s="94"/>
      <c r="J77" s="94"/>
      <c r="K77" s="94"/>
      <c r="L77" s="94"/>
      <c r="M77" s="94"/>
      <c r="N77" s="94"/>
      <c r="O77" s="94"/>
      <c r="P77" s="94"/>
      <c r="Q77" s="94"/>
    </row>
    <row r="78" spans="2:17">
      <c r="B78" s="94"/>
      <c r="C78" s="94"/>
      <c r="D78" s="94"/>
      <c r="E78" s="94"/>
      <c r="F78" s="94"/>
      <c r="G78" s="94"/>
      <c r="H78" s="94"/>
      <c r="I78" s="94"/>
      <c r="J78" s="94"/>
      <c r="K78" s="94"/>
      <c r="L78" s="94"/>
      <c r="M78" s="94"/>
      <c r="N78" s="94"/>
      <c r="O78" s="94"/>
      <c r="P78" s="94"/>
      <c r="Q78" s="94"/>
    </row>
    <row r="79" spans="2:17">
      <c r="B79" s="94"/>
      <c r="C79" s="94"/>
      <c r="D79" s="94"/>
      <c r="E79" s="94"/>
      <c r="F79" s="94"/>
      <c r="G79" s="94"/>
      <c r="H79" s="94"/>
      <c r="I79" s="94"/>
      <c r="J79" s="94"/>
      <c r="K79" s="94"/>
      <c r="L79" s="94"/>
      <c r="M79" s="94"/>
      <c r="N79" s="94"/>
      <c r="O79" s="94"/>
      <c r="P79" s="94"/>
      <c r="Q79" s="94"/>
    </row>
    <row r="80" spans="2:17">
      <c r="B80" s="94"/>
      <c r="C80" s="94"/>
      <c r="D80" s="94"/>
      <c r="E80" s="94"/>
      <c r="F80" s="94"/>
      <c r="G80" s="94"/>
      <c r="H80" s="94"/>
      <c r="I80" s="94"/>
      <c r="J80" s="94"/>
      <c r="K80" s="94"/>
      <c r="L80" s="94"/>
      <c r="M80" s="94"/>
      <c r="N80" s="94"/>
      <c r="O80" s="94"/>
      <c r="P80" s="94"/>
      <c r="Q80" s="94"/>
    </row>
    <row r="81" spans="2:17">
      <c r="B81" s="94"/>
      <c r="C81" s="94"/>
      <c r="D81" s="94"/>
      <c r="E81" s="94"/>
      <c r="F81" s="94"/>
      <c r="G81" s="94"/>
      <c r="H81" s="94"/>
      <c r="I81" s="94"/>
      <c r="J81" s="94"/>
      <c r="K81" s="94"/>
      <c r="L81" s="94"/>
      <c r="M81" s="94"/>
      <c r="N81" s="94"/>
      <c r="O81" s="94"/>
      <c r="P81" s="94"/>
      <c r="Q81" s="94"/>
    </row>
    <row r="82" spans="2:17">
      <c r="B82" s="94"/>
      <c r="C82" s="94"/>
      <c r="D82" s="94"/>
      <c r="E82" s="94"/>
      <c r="F82" s="94"/>
      <c r="G82" s="94"/>
      <c r="H82" s="94"/>
      <c r="I82" s="94"/>
      <c r="J82" s="94"/>
      <c r="K82" s="94"/>
      <c r="L82" s="94"/>
      <c r="M82" s="94"/>
      <c r="N82" s="94"/>
      <c r="O82" s="94"/>
      <c r="P82" s="94"/>
      <c r="Q82" s="94"/>
    </row>
    <row r="83" spans="2:17">
      <c r="B83" s="94"/>
      <c r="C83" s="94"/>
      <c r="D83" s="94"/>
      <c r="E83" s="94"/>
      <c r="F83" s="94"/>
      <c r="G83" s="94"/>
      <c r="H83" s="94"/>
      <c r="I83" s="94"/>
      <c r="J83" s="94"/>
      <c r="K83" s="94"/>
      <c r="L83" s="94"/>
      <c r="M83" s="94"/>
      <c r="N83" s="94"/>
      <c r="O83" s="94"/>
      <c r="P83" s="94"/>
      <c r="Q83" s="94"/>
    </row>
    <row r="84" spans="2:17">
      <c r="B84" s="94"/>
      <c r="C84" s="94"/>
      <c r="D84" s="94"/>
      <c r="E84" s="94"/>
      <c r="F84" s="94"/>
      <c r="G84" s="94"/>
      <c r="H84" s="94"/>
      <c r="I84" s="94"/>
      <c r="J84" s="94"/>
      <c r="K84" s="94"/>
      <c r="L84" s="94"/>
      <c r="M84" s="94"/>
      <c r="N84" s="94"/>
      <c r="O84" s="94"/>
      <c r="P84" s="94"/>
      <c r="Q84" s="94"/>
    </row>
    <row r="85" spans="2:17">
      <c r="B85" s="94"/>
      <c r="C85" s="94"/>
      <c r="D85" s="94"/>
      <c r="E85" s="94"/>
      <c r="F85" s="94"/>
      <c r="G85" s="94"/>
      <c r="H85" s="94"/>
      <c r="I85" s="94"/>
      <c r="J85" s="94"/>
      <c r="K85" s="94"/>
      <c r="L85" s="94"/>
      <c r="M85" s="94"/>
      <c r="N85" s="94"/>
      <c r="O85" s="94"/>
      <c r="P85" s="94"/>
      <c r="Q85" s="94"/>
    </row>
    <row r="86" spans="2:17">
      <c r="B86" s="94"/>
      <c r="C86" s="94"/>
      <c r="D86" s="94"/>
      <c r="E86" s="94"/>
      <c r="F86" s="94"/>
      <c r="G86" s="94"/>
      <c r="H86" s="94"/>
      <c r="I86" s="94"/>
      <c r="J86" s="94"/>
      <c r="K86" s="94"/>
      <c r="L86" s="94"/>
      <c r="M86" s="94"/>
      <c r="N86" s="94"/>
      <c r="O86" s="94"/>
      <c r="P86" s="94"/>
      <c r="Q86" s="94"/>
    </row>
    <row r="87" spans="2:17">
      <c r="B87" s="94"/>
      <c r="C87" s="94"/>
      <c r="D87" s="94"/>
      <c r="E87" s="94"/>
      <c r="F87" s="94"/>
      <c r="G87" s="94"/>
      <c r="H87" s="94"/>
      <c r="I87" s="94"/>
      <c r="J87" s="94"/>
      <c r="K87" s="94"/>
      <c r="L87" s="94"/>
      <c r="M87" s="94"/>
      <c r="N87" s="94"/>
      <c r="O87" s="94"/>
      <c r="P87" s="94"/>
      <c r="Q87" s="94"/>
    </row>
    <row r="88" spans="2:17">
      <c r="B88" s="94"/>
      <c r="C88" s="94"/>
      <c r="D88" s="94"/>
      <c r="E88" s="94"/>
      <c r="F88" s="94"/>
      <c r="G88" s="94"/>
      <c r="H88" s="94"/>
      <c r="I88" s="94"/>
      <c r="J88" s="94"/>
      <c r="K88" s="94"/>
      <c r="L88" s="94"/>
      <c r="M88" s="94"/>
      <c r="N88" s="94"/>
      <c r="O88" s="94"/>
      <c r="P88" s="94"/>
      <c r="Q88" s="94"/>
    </row>
    <row r="89" spans="2:17">
      <c r="B89" s="94"/>
      <c r="C89" s="94"/>
      <c r="D89" s="94"/>
      <c r="E89" s="94"/>
      <c r="F89" s="94"/>
      <c r="G89" s="94"/>
      <c r="H89" s="94"/>
      <c r="I89" s="94"/>
      <c r="J89" s="94"/>
      <c r="K89" s="94"/>
      <c r="L89" s="94"/>
      <c r="M89" s="94"/>
      <c r="N89" s="94"/>
      <c r="O89" s="94"/>
      <c r="P89" s="94"/>
      <c r="Q89" s="94"/>
    </row>
    <row r="90" spans="2:17">
      <c r="B90" s="94"/>
      <c r="C90" s="94"/>
      <c r="D90" s="94"/>
      <c r="E90" s="94"/>
      <c r="F90" s="94"/>
      <c r="G90" s="94"/>
      <c r="H90" s="94"/>
      <c r="I90" s="94"/>
      <c r="J90" s="94"/>
      <c r="K90" s="94"/>
      <c r="L90" s="94"/>
      <c r="M90" s="94"/>
      <c r="N90" s="94"/>
      <c r="O90" s="94"/>
      <c r="P90" s="94"/>
      <c r="Q90" s="94"/>
    </row>
    <row r="91" spans="2:17">
      <c r="B91" s="94"/>
      <c r="C91" s="94"/>
      <c r="D91" s="94"/>
      <c r="E91" s="94"/>
      <c r="F91" s="94"/>
      <c r="G91" s="94"/>
      <c r="H91" s="94"/>
      <c r="I91" s="94"/>
      <c r="J91" s="94"/>
      <c r="K91" s="94"/>
      <c r="L91" s="94"/>
      <c r="M91" s="94"/>
      <c r="N91" s="94"/>
      <c r="O91" s="94"/>
      <c r="P91" s="94"/>
      <c r="Q91" s="94"/>
    </row>
    <row r="92" spans="2:17">
      <c r="B92" s="94"/>
      <c r="C92" s="94"/>
      <c r="D92" s="94"/>
      <c r="E92" s="94"/>
      <c r="F92" s="94"/>
      <c r="G92" s="94"/>
      <c r="H92" s="94"/>
      <c r="I92" s="94"/>
      <c r="J92" s="94"/>
      <c r="K92" s="94"/>
      <c r="L92" s="94"/>
      <c r="M92" s="94"/>
      <c r="N92" s="94"/>
      <c r="O92" s="94"/>
      <c r="P92" s="94"/>
      <c r="Q92" s="94"/>
    </row>
    <row r="93" spans="2:17">
      <c r="B93" s="94"/>
      <c r="C93" s="94"/>
      <c r="D93" s="94"/>
      <c r="E93" s="94"/>
      <c r="F93" s="94"/>
      <c r="G93" s="94"/>
      <c r="H93" s="94"/>
      <c r="I93" s="94"/>
      <c r="J93" s="94"/>
      <c r="K93" s="94"/>
      <c r="L93" s="94"/>
      <c r="M93" s="94"/>
      <c r="N93" s="94"/>
      <c r="O93" s="94"/>
      <c r="P93" s="94"/>
      <c r="Q93" s="94"/>
    </row>
    <row r="94" spans="2:17">
      <c r="B94" s="94"/>
      <c r="C94" s="94"/>
      <c r="D94" s="94"/>
      <c r="E94" s="94"/>
      <c r="F94" s="94"/>
      <c r="G94" s="94"/>
      <c r="H94" s="94"/>
      <c r="I94" s="94"/>
      <c r="J94" s="94"/>
      <c r="K94" s="94"/>
      <c r="L94" s="94"/>
      <c r="M94" s="94"/>
      <c r="N94" s="94"/>
      <c r="O94" s="94"/>
      <c r="P94" s="94"/>
      <c r="Q94" s="94"/>
    </row>
    <row r="95" spans="2:17">
      <c r="B95" s="94"/>
      <c r="C95" s="94"/>
      <c r="D95" s="94"/>
      <c r="E95" s="94"/>
      <c r="F95" s="94"/>
      <c r="G95" s="94"/>
      <c r="H95" s="94"/>
      <c r="I95" s="94"/>
      <c r="J95" s="94"/>
      <c r="K95" s="94"/>
      <c r="L95" s="94"/>
      <c r="M95" s="94"/>
      <c r="N95" s="94"/>
      <c r="O95" s="94"/>
      <c r="P95" s="94"/>
      <c r="Q95" s="94"/>
    </row>
    <row r="96" spans="2:17">
      <c r="B96" s="94"/>
      <c r="C96" s="94"/>
      <c r="D96" s="94"/>
      <c r="E96" s="94"/>
      <c r="F96" s="94"/>
      <c r="G96" s="94"/>
      <c r="H96" s="94"/>
      <c r="I96" s="94"/>
      <c r="J96" s="94"/>
      <c r="K96" s="94"/>
      <c r="L96" s="94"/>
      <c r="M96" s="94"/>
      <c r="N96" s="94"/>
      <c r="O96" s="94"/>
      <c r="P96" s="94"/>
      <c r="Q96" s="94"/>
    </row>
    <row r="97" spans="2:17">
      <c r="B97" s="94"/>
      <c r="C97" s="94"/>
      <c r="D97" s="94"/>
      <c r="E97" s="94"/>
      <c r="F97" s="94"/>
      <c r="G97" s="94"/>
      <c r="H97" s="94"/>
      <c r="I97" s="94"/>
      <c r="J97" s="94"/>
      <c r="K97" s="94"/>
      <c r="L97" s="94"/>
      <c r="M97" s="94"/>
      <c r="N97" s="94"/>
      <c r="O97" s="94"/>
      <c r="P97" s="94"/>
      <c r="Q97" s="94"/>
    </row>
    <row r="98" spans="2:17">
      <c r="B98" s="94"/>
      <c r="C98" s="94"/>
      <c r="D98" s="94"/>
      <c r="E98" s="94"/>
      <c r="F98" s="94"/>
      <c r="G98" s="94"/>
      <c r="H98" s="94"/>
      <c r="I98" s="94"/>
      <c r="J98" s="94"/>
      <c r="K98" s="94"/>
      <c r="L98" s="94"/>
      <c r="M98" s="94"/>
      <c r="N98" s="94"/>
      <c r="O98" s="94"/>
      <c r="P98" s="94"/>
      <c r="Q98" s="94"/>
    </row>
    <row r="99" spans="2:17">
      <c r="B99" s="94"/>
      <c r="C99" s="94"/>
      <c r="D99" s="94"/>
      <c r="E99" s="94"/>
      <c r="F99" s="94"/>
      <c r="G99" s="94"/>
      <c r="H99" s="94"/>
      <c r="I99" s="94"/>
      <c r="J99" s="94"/>
      <c r="K99" s="94"/>
      <c r="L99" s="94"/>
      <c r="M99" s="94"/>
      <c r="N99" s="94"/>
      <c r="O99" s="94"/>
      <c r="P99" s="94"/>
      <c r="Q99" s="94"/>
    </row>
    <row r="100" spans="2:17">
      <c r="B100" s="94"/>
      <c r="C100" s="94"/>
      <c r="D100" s="94"/>
      <c r="E100" s="94"/>
      <c r="F100" s="94"/>
      <c r="G100" s="94"/>
      <c r="H100" s="94"/>
      <c r="I100" s="94"/>
      <c r="J100" s="94"/>
      <c r="K100" s="94"/>
      <c r="L100" s="94"/>
      <c r="M100" s="94"/>
      <c r="N100" s="94"/>
      <c r="O100" s="94"/>
      <c r="P100" s="94"/>
      <c r="Q100" s="94"/>
    </row>
    <row r="101" spans="2:17">
      <c r="B101" s="94"/>
      <c r="C101" s="94"/>
      <c r="D101" s="94"/>
      <c r="E101" s="94"/>
      <c r="F101" s="94"/>
      <c r="G101" s="94"/>
      <c r="H101" s="94"/>
      <c r="I101" s="94"/>
      <c r="J101" s="94"/>
      <c r="K101" s="94"/>
      <c r="L101" s="94"/>
      <c r="M101" s="94"/>
      <c r="N101" s="94"/>
      <c r="O101" s="94"/>
      <c r="P101" s="94"/>
      <c r="Q101" s="94"/>
    </row>
    <row r="102" spans="2:17">
      <c r="B102" s="94"/>
      <c r="C102" s="94"/>
      <c r="D102" s="94"/>
      <c r="E102" s="94"/>
      <c r="F102" s="94"/>
      <c r="G102" s="94"/>
      <c r="H102" s="94"/>
      <c r="I102" s="94"/>
      <c r="J102" s="94"/>
      <c r="K102" s="94"/>
      <c r="L102" s="94"/>
      <c r="M102" s="94"/>
      <c r="N102" s="94"/>
      <c r="O102" s="94"/>
      <c r="P102" s="94"/>
      <c r="Q102" s="94"/>
    </row>
    <row r="103" spans="2:17">
      <c r="B103" s="94"/>
      <c r="C103" s="94"/>
      <c r="D103" s="94"/>
      <c r="E103" s="94"/>
      <c r="F103" s="94"/>
      <c r="G103" s="94"/>
      <c r="H103" s="94"/>
      <c r="I103" s="94"/>
      <c r="J103" s="94"/>
      <c r="K103" s="94"/>
      <c r="L103" s="94"/>
      <c r="M103" s="94"/>
      <c r="N103" s="94"/>
      <c r="O103" s="94"/>
      <c r="P103" s="94"/>
      <c r="Q103" s="94"/>
    </row>
    <row r="104" spans="2:17">
      <c r="B104" s="94"/>
      <c r="C104" s="94"/>
      <c r="D104" s="94"/>
      <c r="E104" s="94"/>
      <c r="F104" s="94"/>
      <c r="G104" s="94"/>
      <c r="H104" s="94"/>
      <c r="I104" s="94"/>
      <c r="J104" s="94"/>
      <c r="K104" s="94"/>
      <c r="L104" s="94"/>
      <c r="M104" s="94"/>
      <c r="N104" s="94"/>
      <c r="O104" s="94"/>
      <c r="P104" s="94"/>
      <c r="Q104" s="94"/>
    </row>
    <row r="105" spans="2:17">
      <c r="B105" s="94"/>
      <c r="C105" s="94"/>
      <c r="D105" s="94"/>
      <c r="E105" s="94"/>
      <c r="F105" s="94"/>
      <c r="G105" s="94"/>
      <c r="H105" s="94"/>
      <c r="I105" s="94"/>
      <c r="J105" s="94"/>
      <c r="K105" s="94"/>
      <c r="L105" s="94"/>
      <c r="M105" s="94"/>
      <c r="N105" s="94"/>
      <c r="O105" s="94"/>
      <c r="P105" s="94"/>
      <c r="Q105" s="94"/>
    </row>
    <row r="106" spans="2:17">
      <c r="B106" s="94"/>
      <c r="C106" s="94"/>
      <c r="D106" s="94"/>
      <c r="E106" s="94"/>
      <c r="F106" s="94"/>
      <c r="G106" s="94"/>
      <c r="H106" s="94"/>
      <c r="I106" s="94"/>
      <c r="J106" s="94"/>
      <c r="K106" s="94"/>
      <c r="L106" s="94"/>
      <c r="M106" s="94"/>
      <c r="N106" s="94"/>
      <c r="O106" s="94"/>
      <c r="P106" s="94"/>
      <c r="Q106" s="94"/>
    </row>
    <row r="107" spans="2:17">
      <c r="B107" s="94"/>
      <c r="C107" s="94"/>
      <c r="D107" s="94"/>
      <c r="E107" s="94"/>
      <c r="F107" s="94"/>
      <c r="G107" s="94"/>
      <c r="H107" s="94"/>
      <c r="I107" s="94"/>
      <c r="J107" s="94"/>
      <c r="K107" s="94"/>
      <c r="L107" s="94"/>
      <c r="M107" s="94"/>
      <c r="N107" s="94"/>
      <c r="O107" s="94"/>
      <c r="P107" s="94"/>
      <c r="Q107" s="94"/>
    </row>
    <row r="108" spans="2:17">
      <c r="B108" s="94"/>
      <c r="C108" s="94"/>
      <c r="D108" s="94"/>
      <c r="E108" s="94"/>
      <c r="F108" s="94"/>
      <c r="G108" s="94"/>
      <c r="H108" s="94"/>
      <c r="I108" s="94"/>
      <c r="J108" s="94"/>
      <c r="K108" s="94"/>
      <c r="L108" s="94"/>
      <c r="M108" s="94"/>
      <c r="N108" s="94"/>
      <c r="O108" s="94"/>
      <c r="P108" s="94"/>
      <c r="Q108" s="94"/>
    </row>
    <row r="109" spans="2:17">
      <c r="B109" s="94"/>
      <c r="C109" s="94"/>
      <c r="D109" s="94"/>
      <c r="E109" s="94"/>
      <c r="F109" s="94"/>
      <c r="G109" s="94"/>
      <c r="H109" s="94"/>
      <c r="I109" s="94"/>
      <c r="J109" s="94"/>
      <c r="K109" s="94"/>
      <c r="L109" s="94"/>
      <c r="M109" s="94"/>
      <c r="N109" s="94"/>
      <c r="O109" s="94"/>
      <c r="P109" s="94"/>
      <c r="Q109" s="94"/>
    </row>
    <row r="110" spans="2:17">
      <c r="B110" s="94"/>
      <c r="C110" s="94"/>
      <c r="D110" s="94"/>
      <c r="E110" s="94"/>
      <c r="F110" s="94"/>
      <c r="G110" s="94"/>
      <c r="H110" s="94"/>
      <c r="I110" s="94"/>
      <c r="J110" s="94"/>
      <c r="K110" s="94"/>
      <c r="L110" s="94"/>
      <c r="M110" s="94"/>
      <c r="N110" s="94"/>
      <c r="O110" s="94"/>
      <c r="P110" s="94"/>
      <c r="Q110" s="94"/>
    </row>
    <row r="111" spans="2:17">
      <c r="B111" s="94"/>
      <c r="C111" s="94"/>
      <c r="D111" s="94"/>
      <c r="E111" s="94"/>
      <c r="F111" s="94"/>
      <c r="G111" s="94"/>
      <c r="H111" s="94"/>
      <c r="I111" s="94"/>
      <c r="J111" s="94"/>
      <c r="K111" s="94"/>
      <c r="L111" s="94"/>
      <c r="M111" s="94"/>
      <c r="N111" s="94"/>
      <c r="O111" s="94"/>
      <c r="P111" s="94"/>
      <c r="Q111" s="94"/>
    </row>
    <row r="112" spans="2:17">
      <c r="B112" s="94"/>
      <c r="C112" s="94"/>
      <c r="D112" s="94"/>
      <c r="E112" s="94"/>
      <c r="F112" s="94"/>
      <c r="G112" s="94"/>
      <c r="H112" s="94"/>
      <c r="I112" s="94"/>
      <c r="J112" s="94"/>
      <c r="K112" s="94"/>
      <c r="L112" s="94"/>
      <c r="M112" s="94"/>
      <c r="N112" s="94"/>
      <c r="O112" s="94"/>
      <c r="P112" s="94"/>
      <c r="Q112" s="94"/>
    </row>
    <row r="113" spans="2:17">
      <c r="B113" s="94"/>
      <c r="C113" s="94"/>
      <c r="D113" s="94"/>
      <c r="E113" s="94"/>
      <c r="F113" s="94"/>
      <c r="G113" s="94"/>
      <c r="H113" s="94"/>
      <c r="I113" s="94"/>
      <c r="J113" s="94"/>
      <c r="K113" s="94"/>
      <c r="L113" s="94"/>
      <c r="M113" s="94"/>
      <c r="N113" s="94"/>
      <c r="O113" s="94"/>
      <c r="P113" s="94"/>
      <c r="Q113" s="94"/>
    </row>
    <row r="114" spans="2:17">
      <c r="B114" s="94"/>
      <c r="C114" s="94"/>
      <c r="D114" s="94"/>
      <c r="E114" s="94"/>
      <c r="F114" s="94"/>
      <c r="G114" s="94"/>
      <c r="H114" s="94"/>
      <c r="I114" s="94"/>
      <c r="J114" s="94"/>
      <c r="K114" s="94"/>
      <c r="L114" s="94"/>
      <c r="M114" s="94"/>
      <c r="N114" s="94"/>
      <c r="O114" s="94"/>
      <c r="P114" s="94"/>
      <c r="Q114" s="94"/>
    </row>
    <row r="115" spans="2:17">
      <c r="B115" s="94"/>
      <c r="C115" s="94"/>
      <c r="D115" s="94"/>
      <c r="E115" s="94"/>
      <c r="F115" s="94"/>
      <c r="G115" s="94"/>
      <c r="H115" s="94"/>
      <c r="I115" s="94"/>
      <c r="J115" s="94"/>
      <c r="K115" s="94"/>
      <c r="L115" s="94"/>
      <c r="M115" s="94"/>
      <c r="N115" s="94"/>
      <c r="O115" s="94"/>
      <c r="P115" s="94"/>
      <c r="Q115" s="94"/>
    </row>
    <row r="116" spans="2:17">
      <c r="B116" s="94"/>
      <c r="C116" s="94"/>
      <c r="D116" s="94"/>
      <c r="E116" s="94"/>
      <c r="F116" s="94"/>
      <c r="G116" s="94"/>
      <c r="H116" s="94"/>
      <c r="I116" s="94"/>
      <c r="J116" s="94"/>
      <c r="K116" s="94"/>
      <c r="L116" s="94"/>
      <c r="M116" s="94"/>
      <c r="N116" s="94"/>
      <c r="O116" s="94"/>
      <c r="P116" s="94"/>
      <c r="Q116" s="94"/>
    </row>
    <row r="117" spans="2:17">
      <c r="B117" s="94"/>
      <c r="C117" s="94"/>
      <c r="D117" s="94"/>
      <c r="E117" s="94"/>
      <c r="F117" s="94"/>
      <c r="G117" s="94"/>
      <c r="H117" s="94"/>
      <c r="I117" s="94"/>
      <c r="J117" s="94"/>
      <c r="K117" s="94"/>
      <c r="L117" s="94"/>
      <c r="M117" s="94"/>
      <c r="N117" s="94"/>
      <c r="O117" s="94"/>
      <c r="P117" s="94"/>
      <c r="Q117" s="94"/>
    </row>
    <row r="118" spans="2:17">
      <c r="B118" s="94"/>
      <c r="C118" s="94"/>
      <c r="D118" s="94"/>
      <c r="E118" s="94"/>
      <c r="F118" s="94"/>
      <c r="G118" s="94"/>
      <c r="H118" s="94"/>
      <c r="I118" s="94"/>
      <c r="J118" s="94"/>
      <c r="K118" s="94"/>
      <c r="L118" s="94"/>
      <c r="M118" s="94"/>
      <c r="N118" s="94"/>
      <c r="O118" s="94"/>
      <c r="P118" s="94"/>
      <c r="Q118" s="94"/>
    </row>
    <row r="119" spans="2:17">
      <c r="B119" s="94"/>
      <c r="C119" s="94"/>
      <c r="D119" s="94"/>
      <c r="E119" s="94"/>
      <c r="F119" s="94"/>
      <c r="G119" s="94"/>
      <c r="H119" s="94"/>
      <c r="I119" s="94"/>
      <c r="J119" s="94"/>
      <c r="K119" s="94"/>
      <c r="L119" s="94"/>
      <c r="M119" s="94"/>
      <c r="N119" s="94"/>
      <c r="O119" s="94"/>
      <c r="P119" s="94"/>
      <c r="Q119" s="94"/>
    </row>
    <row r="120" spans="2:17">
      <c r="B120" s="94"/>
      <c r="C120" s="94"/>
      <c r="D120" s="94"/>
      <c r="E120" s="94"/>
      <c r="F120" s="94"/>
      <c r="G120" s="94"/>
      <c r="H120" s="94"/>
      <c r="I120" s="94"/>
      <c r="J120" s="94"/>
      <c r="K120" s="94"/>
      <c r="L120" s="94"/>
      <c r="M120" s="94"/>
      <c r="N120" s="94"/>
      <c r="O120" s="94"/>
      <c r="P120" s="94"/>
      <c r="Q120" s="94"/>
    </row>
    <row r="121" spans="2:17">
      <c r="B121" s="94"/>
      <c r="C121" s="94"/>
      <c r="D121" s="94"/>
      <c r="E121" s="94"/>
      <c r="F121" s="94"/>
      <c r="G121" s="94"/>
      <c r="H121" s="94"/>
      <c r="I121" s="94"/>
      <c r="J121" s="94"/>
      <c r="K121" s="94"/>
      <c r="L121" s="94"/>
      <c r="M121" s="94"/>
      <c r="N121" s="94"/>
      <c r="O121" s="94"/>
      <c r="P121" s="94"/>
      <c r="Q121" s="94"/>
    </row>
    <row r="122" spans="2:17">
      <c r="B122" s="94"/>
      <c r="C122" s="94"/>
      <c r="D122" s="94"/>
      <c r="E122" s="94"/>
      <c r="F122" s="94"/>
      <c r="G122" s="94"/>
      <c r="H122" s="94"/>
      <c r="I122" s="94"/>
      <c r="J122" s="94"/>
      <c r="K122" s="94"/>
      <c r="L122" s="94"/>
      <c r="M122" s="94"/>
      <c r="N122" s="94"/>
      <c r="O122" s="94"/>
      <c r="P122" s="94"/>
      <c r="Q122" s="94"/>
    </row>
    <row r="123" spans="2:17">
      <c r="B123" s="94"/>
      <c r="C123" s="94"/>
      <c r="D123" s="94"/>
      <c r="E123" s="94"/>
      <c r="F123" s="94"/>
      <c r="G123" s="94"/>
      <c r="H123" s="94"/>
      <c r="I123" s="94"/>
      <c r="J123" s="94"/>
      <c r="K123" s="94"/>
      <c r="L123" s="94"/>
      <c r="M123" s="94"/>
      <c r="N123" s="94"/>
      <c r="O123" s="94"/>
      <c r="P123" s="94"/>
      <c r="Q123" s="94"/>
    </row>
    <row r="124" spans="2:17">
      <c r="B124" s="94"/>
      <c r="C124" s="94"/>
      <c r="D124" s="94"/>
      <c r="E124" s="94"/>
      <c r="F124" s="94"/>
      <c r="G124" s="94"/>
      <c r="H124" s="94"/>
      <c r="I124" s="94"/>
      <c r="J124" s="94"/>
      <c r="K124" s="94"/>
      <c r="L124" s="94"/>
      <c r="M124" s="94"/>
      <c r="N124" s="94"/>
      <c r="O124" s="94"/>
      <c r="P124" s="94"/>
      <c r="Q124" s="94"/>
    </row>
    <row r="125" spans="2:17">
      <c r="B125" s="94"/>
      <c r="C125" s="94"/>
      <c r="D125" s="94"/>
      <c r="E125" s="94"/>
      <c r="F125" s="94"/>
      <c r="G125" s="94"/>
      <c r="H125" s="94"/>
      <c r="I125" s="94"/>
      <c r="J125" s="94"/>
      <c r="K125" s="94"/>
      <c r="L125" s="94"/>
      <c r="M125" s="94"/>
      <c r="N125" s="94"/>
      <c r="O125" s="94"/>
      <c r="P125" s="94"/>
      <c r="Q125" s="94"/>
    </row>
    <row r="126" spans="2:17">
      <c r="B126" s="94"/>
      <c r="C126" s="94"/>
      <c r="D126" s="94"/>
      <c r="E126" s="94"/>
      <c r="F126" s="94"/>
      <c r="G126" s="94"/>
      <c r="H126" s="94"/>
      <c r="I126" s="94"/>
      <c r="J126" s="94"/>
      <c r="K126" s="94"/>
      <c r="L126" s="94"/>
      <c r="M126" s="94"/>
      <c r="N126" s="94"/>
      <c r="O126" s="94"/>
      <c r="P126" s="94"/>
      <c r="Q126" s="94"/>
    </row>
  </sheetData>
  <mergeCells count="77">
    <mergeCell ref="T11:V11"/>
    <mergeCell ref="T12:V12"/>
    <mergeCell ref="T13:V13"/>
    <mergeCell ref="T17:V17"/>
    <mergeCell ref="T18:V18"/>
    <mergeCell ref="A53:B53"/>
    <mergeCell ref="G53:K53"/>
    <mergeCell ref="L53:N53"/>
    <mergeCell ref="O53:Q53"/>
    <mergeCell ref="A3:B3"/>
    <mergeCell ref="A4:B4"/>
    <mergeCell ref="H3:I3"/>
    <mergeCell ref="H4:I4"/>
    <mergeCell ref="A5:C5"/>
    <mergeCell ref="M45:O45"/>
    <mergeCell ref="M46:O46"/>
    <mergeCell ref="M47:O47"/>
    <mergeCell ref="F50:Q50"/>
    <mergeCell ref="A52:B52"/>
    <mergeCell ref="G52:K52"/>
    <mergeCell ref="L52:N52"/>
    <mergeCell ref="O52:Q52"/>
    <mergeCell ref="M39:O39"/>
    <mergeCell ref="M40:O40"/>
    <mergeCell ref="M41:O41"/>
    <mergeCell ref="M42:O42"/>
    <mergeCell ref="M43:O43"/>
    <mergeCell ref="M44:O44"/>
    <mergeCell ref="M38:O38"/>
    <mergeCell ref="M27:O27"/>
    <mergeCell ref="M28:O28"/>
    <mergeCell ref="M29:O29"/>
    <mergeCell ref="M30:O30"/>
    <mergeCell ref="M31:O31"/>
    <mergeCell ref="M32:O32"/>
    <mergeCell ref="M33:O33"/>
    <mergeCell ref="M34:O34"/>
    <mergeCell ref="M35:O35"/>
    <mergeCell ref="M36:O36"/>
    <mergeCell ref="M37:O37"/>
    <mergeCell ref="M26:O26"/>
    <mergeCell ref="M15:O15"/>
    <mergeCell ref="M16:O16"/>
    <mergeCell ref="M17:O17"/>
    <mergeCell ref="M18:O18"/>
    <mergeCell ref="M19:O19"/>
    <mergeCell ref="M20:O20"/>
    <mergeCell ref="M21:O21"/>
    <mergeCell ref="M22:O22"/>
    <mergeCell ref="M23:O23"/>
    <mergeCell ref="M24:O24"/>
    <mergeCell ref="M25:O25"/>
    <mergeCell ref="M14:O14"/>
    <mergeCell ref="L6:Q6"/>
    <mergeCell ref="D8:E8"/>
    <mergeCell ref="H8:L8"/>
    <mergeCell ref="M8:O8"/>
    <mergeCell ref="H9:L9"/>
    <mergeCell ref="M10:O10"/>
    <mergeCell ref="M11:O11"/>
    <mergeCell ref="M12:O12"/>
    <mergeCell ref="M13:O13"/>
    <mergeCell ref="D6:G7"/>
    <mergeCell ref="H6:K6"/>
    <mergeCell ref="E1:Q1"/>
    <mergeCell ref="A2:D2"/>
    <mergeCell ref="E2:Q2"/>
    <mergeCell ref="C3:G3"/>
    <mergeCell ref="J3:Q3"/>
    <mergeCell ref="H5:I5"/>
    <mergeCell ref="J5:Q5"/>
    <mergeCell ref="H7:K7"/>
    <mergeCell ref="C4:G4"/>
    <mergeCell ref="J4:Q4"/>
    <mergeCell ref="D5:G5"/>
    <mergeCell ref="A6:C7"/>
    <mergeCell ref="L7:Q7"/>
  </mergeCells>
  <pageMargins left="0.35" right="0.25" top="0.56000000000000005" bottom="0.5" header="0.35" footer="0.27"/>
  <pageSetup scale="74" fitToHeight="0" orientation="portrait" r:id="rId1"/>
  <headerFooter alignWithMargins="0">
    <oddFooter>&amp;C&amp;14&amp;A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AD0A1-201E-44FB-A50C-CBFDBBDBA5C5}">
  <sheetPr codeName="Sheet16">
    <tabColor rgb="FF002060"/>
    <pageSetUpPr fitToPage="1"/>
  </sheetPr>
  <dimension ref="A1:BZ225"/>
  <sheetViews>
    <sheetView zoomScaleNormal="100" workbookViewId="0">
      <selection activeCell="J16" sqref="J16"/>
    </sheetView>
  </sheetViews>
  <sheetFormatPr defaultColWidth="9.140625" defaultRowHeight="12.75"/>
  <cols>
    <col min="1" max="1" width="6.140625" style="107" customWidth="1"/>
    <col min="2" max="2" width="13.140625" style="107" customWidth="1"/>
    <col min="3" max="3" width="19.7109375" style="107" customWidth="1"/>
    <col min="4" max="5" width="6.5703125" style="107" customWidth="1"/>
    <col min="6" max="6" width="7.85546875" style="107" customWidth="1"/>
    <col min="7" max="7" width="6.7109375" style="107" customWidth="1"/>
    <col min="8" max="12" width="7.85546875" style="107" customWidth="1"/>
    <col min="13" max="15" width="5.7109375" style="107" customWidth="1"/>
    <col min="16" max="16" width="4.28515625" style="107" customWidth="1"/>
    <col min="17" max="17" width="4.140625" style="107" customWidth="1"/>
    <col min="18" max="78" width="9.140625" style="94"/>
    <col min="79" max="16384" width="9.140625" style="107"/>
  </cols>
  <sheetData>
    <row r="1" spans="1:78" ht="20.100000000000001" customHeight="1">
      <c r="A1" s="1060"/>
      <c r="B1" s="1118"/>
      <c r="C1" s="1118"/>
      <c r="D1" s="1119"/>
      <c r="E1" s="1834" t="s">
        <v>600</v>
      </c>
      <c r="F1" s="1834"/>
      <c r="G1" s="1834"/>
      <c r="H1" s="1834"/>
      <c r="I1" s="1834"/>
      <c r="J1" s="1834"/>
      <c r="K1" s="1834"/>
      <c r="L1" s="1834"/>
      <c r="M1" s="1834"/>
      <c r="N1" s="1834"/>
      <c r="O1" s="1834"/>
      <c r="P1" s="1834"/>
      <c r="Q1" s="1835"/>
    </row>
    <row r="2" spans="1:78" ht="20.100000000000001" customHeight="1">
      <c r="A2" s="1836"/>
      <c r="B2" s="1837"/>
      <c r="C2" s="1837"/>
      <c r="D2" s="1837"/>
      <c r="E2" s="1838" t="s">
        <v>633</v>
      </c>
      <c r="F2" s="1838"/>
      <c r="G2" s="1838"/>
      <c r="H2" s="1838"/>
      <c r="I2" s="1838"/>
      <c r="J2" s="1838"/>
      <c r="K2" s="1838"/>
      <c r="L2" s="1838"/>
      <c r="M2" s="1838"/>
      <c r="N2" s="1838"/>
      <c r="O2" s="1838"/>
      <c r="P2" s="1838"/>
      <c r="Q2" s="1839"/>
    </row>
    <row r="3" spans="1:78" ht="15" customHeight="1">
      <c r="A3" s="1888" t="s">
        <v>602</v>
      </c>
      <c r="B3" s="1889"/>
      <c r="C3" s="1823" t="str">
        <f>SupplierPlantName</f>
        <v>Raimes Gear Tech - Tennessee Plant</v>
      </c>
      <c r="D3" s="1823"/>
      <c r="E3" s="1823"/>
      <c r="F3" s="1823"/>
      <c r="G3" s="1840"/>
      <c r="H3" s="1890" t="s">
        <v>603</v>
      </c>
      <c r="I3" s="1891"/>
      <c r="J3" s="1823" t="str">
        <f>PartNumber</f>
        <v>456734RT</v>
      </c>
      <c r="K3" s="1823"/>
      <c r="L3" s="1823"/>
      <c r="M3" s="1823"/>
      <c r="N3" s="1823"/>
      <c r="O3" s="1823"/>
      <c r="P3" s="1823"/>
      <c r="Q3" s="1824"/>
    </row>
    <row r="4" spans="1:78" ht="15" customHeight="1">
      <c r="A4" s="1888" t="s">
        <v>604</v>
      </c>
      <c r="B4" s="1889"/>
      <c r="C4" s="1820">
        <f>SupplierNumber</f>
        <v>45672</v>
      </c>
      <c r="D4" s="1820"/>
      <c r="E4" s="1820"/>
      <c r="F4" s="1820"/>
      <c r="G4" s="1821"/>
      <c r="H4" s="1890" t="s">
        <v>605</v>
      </c>
      <c r="I4" s="1891"/>
      <c r="J4" s="1892" t="str">
        <f>PartName</f>
        <v>Lever</v>
      </c>
      <c r="K4" s="1892"/>
      <c r="L4" s="1892"/>
      <c r="M4" s="1892"/>
      <c r="N4" s="1892"/>
      <c r="O4" s="1892"/>
      <c r="P4" s="1892"/>
      <c r="Q4" s="1893"/>
    </row>
    <row r="5" spans="1:78" ht="15" customHeight="1">
      <c r="A5" s="1888" t="s">
        <v>634</v>
      </c>
      <c r="B5" s="1889"/>
      <c r="C5" s="1898"/>
      <c r="D5" s="1899"/>
      <c r="E5" s="1899"/>
      <c r="F5" s="1899"/>
      <c r="G5" s="1900"/>
      <c r="H5" s="1890" t="s">
        <v>635</v>
      </c>
      <c r="I5" s="1894"/>
      <c r="J5" s="1894"/>
      <c r="K5" s="1895"/>
      <c r="L5" s="1896" t="str">
        <f>DrawingNumber</f>
        <v>GH 675612</v>
      </c>
      <c r="M5" s="1896"/>
      <c r="N5" s="1896"/>
      <c r="O5" s="1896"/>
      <c r="P5" s="1896"/>
      <c r="Q5" s="1897"/>
    </row>
    <row r="6" spans="1:78" ht="15" customHeight="1">
      <c r="A6" s="1928" t="s">
        <v>636</v>
      </c>
      <c r="B6" s="1929"/>
      <c r="C6" s="1929"/>
      <c r="D6" s="1889"/>
      <c r="E6" s="1901">
        <f>SupplierNumber</f>
        <v>45672</v>
      </c>
      <c r="F6" s="1902"/>
      <c r="G6" s="1903"/>
      <c r="H6" s="1890" t="s">
        <v>609</v>
      </c>
      <c r="I6" s="1894"/>
      <c r="J6" s="1894"/>
      <c r="K6" s="1895"/>
      <c r="L6" s="1896" t="str">
        <f>EngRevLevel</f>
        <v>C</v>
      </c>
      <c r="M6" s="1896"/>
      <c r="N6" s="1896"/>
      <c r="O6" s="1896"/>
      <c r="P6" s="1896"/>
      <c r="Q6" s="1897"/>
    </row>
    <row r="7" spans="1:78" ht="23.25" customHeight="1">
      <c r="A7" s="1916" t="s">
        <v>637</v>
      </c>
      <c r="B7" s="1917"/>
      <c r="C7" s="1918"/>
      <c r="D7" s="1919"/>
      <c r="E7" s="1920"/>
      <c r="F7" s="1920"/>
      <c r="G7" s="1921"/>
      <c r="H7" s="1925" t="s">
        <v>610</v>
      </c>
      <c r="I7" s="1926"/>
      <c r="J7" s="1926"/>
      <c r="K7" s="1927"/>
      <c r="L7" s="1904"/>
      <c r="M7" s="1905"/>
      <c r="N7" s="1905"/>
      <c r="O7" s="1905"/>
      <c r="P7" s="1905"/>
      <c r="Q7" s="1906"/>
    </row>
    <row r="8" spans="1:78" ht="24" customHeight="1">
      <c r="A8" s="717" t="s">
        <v>611</v>
      </c>
      <c r="B8" s="511" t="s">
        <v>638</v>
      </c>
      <c r="C8" s="511" t="s">
        <v>613</v>
      </c>
      <c r="D8" s="1907" t="s">
        <v>614</v>
      </c>
      <c r="E8" s="1908"/>
      <c r="F8" s="511" t="s">
        <v>615</v>
      </c>
      <c r="G8" s="511" t="s">
        <v>616</v>
      </c>
      <c r="H8" s="1909" t="s">
        <v>617</v>
      </c>
      <c r="I8" s="1910"/>
      <c r="J8" s="1910"/>
      <c r="K8" s="1911"/>
      <c r="L8" s="1912"/>
      <c r="M8" s="1907" t="s">
        <v>618</v>
      </c>
      <c r="N8" s="1913"/>
      <c r="O8" s="1914"/>
      <c r="P8" s="511" t="s">
        <v>619</v>
      </c>
      <c r="Q8" s="718" t="s">
        <v>620</v>
      </c>
    </row>
    <row r="9" spans="1:78" ht="24" customHeight="1">
      <c r="A9" s="719"/>
      <c r="B9" s="652"/>
      <c r="C9" s="652"/>
      <c r="D9" s="720"/>
      <c r="E9" s="721"/>
      <c r="F9" s="652"/>
      <c r="G9" s="652"/>
      <c r="H9" s="1909" t="s">
        <v>621</v>
      </c>
      <c r="I9" s="1910"/>
      <c r="J9" s="1910"/>
      <c r="K9" s="1910"/>
      <c r="L9" s="1915"/>
      <c r="M9" s="720"/>
      <c r="N9" s="722"/>
      <c r="O9" s="723"/>
      <c r="P9" s="652"/>
      <c r="Q9" s="724"/>
    </row>
    <row r="10" spans="1:78" s="154" customFormat="1" ht="22.5" customHeight="1" thickBot="1">
      <c r="A10" s="725"/>
      <c r="B10" s="1130"/>
      <c r="C10" s="1130"/>
      <c r="D10" s="1131"/>
      <c r="E10" s="1132"/>
      <c r="F10" s="1133"/>
      <c r="G10" s="1134"/>
      <c r="H10" s="512" t="s">
        <v>622</v>
      </c>
      <c r="I10" s="513" t="s">
        <v>623</v>
      </c>
      <c r="J10" s="513" t="s">
        <v>624</v>
      </c>
      <c r="K10" s="514" t="s">
        <v>625</v>
      </c>
      <c r="L10" s="515" t="s">
        <v>626</v>
      </c>
      <c r="M10" s="1922"/>
      <c r="N10" s="1923"/>
      <c r="O10" s="1924"/>
      <c r="P10" s="1135"/>
      <c r="Q10" s="1136" t="str">
        <f>IF(C10="Reference","",IF(MAX(H10:L10)&gt;(B10+E10),"X",IF(MIN(H10:L10)&lt;(B10-D10),"X","")))</f>
        <v/>
      </c>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c r="BM10" s="339"/>
      <c r="BN10" s="339"/>
      <c r="BO10" s="339"/>
      <c r="BP10" s="339"/>
      <c r="BQ10" s="339"/>
      <c r="BR10" s="339"/>
      <c r="BS10" s="339"/>
      <c r="BT10" s="339"/>
      <c r="BU10" s="339"/>
      <c r="BV10" s="339"/>
      <c r="BW10" s="339"/>
      <c r="BX10" s="339"/>
      <c r="BY10" s="339"/>
      <c r="BZ10" s="339"/>
    </row>
    <row r="11" spans="1:78" s="154" customFormat="1" ht="18.95" customHeight="1">
      <c r="A11" s="726"/>
      <c r="B11" s="727"/>
      <c r="C11" s="209"/>
      <c r="D11" s="210"/>
      <c r="E11" s="728"/>
      <c r="F11" s="211"/>
      <c r="G11" s="729"/>
      <c r="H11" s="212"/>
      <c r="I11" s="213"/>
      <c r="J11" s="213"/>
      <c r="K11" s="214"/>
      <c r="L11" s="214"/>
      <c r="M11" s="1856"/>
      <c r="N11" s="1398"/>
      <c r="O11" s="1857"/>
      <c r="P11" s="730" t="str">
        <f t="shared" ref="P11:P46" si="0">IF(C11="Reference","X",IF(MAX(H11:L11)&gt;(B11+E11),"",IF(MIN(H11:L11)&lt;(B11-D11),"","X")))</f>
        <v>X</v>
      </c>
      <c r="Q11" s="731" t="str">
        <f t="shared" ref="Q11:Q47" si="1">IF(C11="Reference","",IF(MAX(H11:L11)&gt;(B11+E11),"X",IF(MIN(H11:L11)&lt;(B11-D11),"X","")))</f>
        <v/>
      </c>
      <c r="R11" s="339"/>
      <c r="S11" s="422"/>
      <c r="T11" s="1881"/>
      <c r="U11" s="1933"/>
      <c r="V11" s="1933"/>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c r="BM11" s="339"/>
      <c r="BN11" s="339"/>
      <c r="BO11" s="339"/>
      <c r="BP11" s="339"/>
      <c r="BQ11" s="339"/>
      <c r="BR11" s="339"/>
      <c r="BS11" s="339"/>
      <c r="BT11" s="339"/>
      <c r="BU11" s="339"/>
      <c r="BV11" s="339"/>
      <c r="BW11" s="339"/>
      <c r="BX11" s="339"/>
      <c r="BY11" s="339"/>
      <c r="BZ11" s="339"/>
    </row>
    <row r="12" spans="1:78" s="154" customFormat="1" ht="18.95" customHeight="1">
      <c r="A12" s="1127"/>
      <c r="B12" s="216"/>
      <c r="C12" s="217"/>
      <c r="D12" s="218"/>
      <c r="E12" s="219"/>
      <c r="F12" s="220"/>
      <c r="G12" s="221"/>
      <c r="H12" s="222"/>
      <c r="I12" s="223"/>
      <c r="J12" s="223"/>
      <c r="K12" s="224"/>
      <c r="L12" s="224"/>
      <c r="M12" s="1841"/>
      <c r="N12" s="1842"/>
      <c r="O12" s="1843"/>
      <c r="P12" s="225" t="str">
        <f t="shared" si="0"/>
        <v>X</v>
      </c>
      <c r="Q12" s="732" t="str">
        <f t="shared" si="1"/>
        <v/>
      </c>
      <c r="R12" s="339"/>
      <c r="S12" s="422"/>
      <c r="T12" s="1881"/>
      <c r="U12" s="1933"/>
      <c r="V12" s="1933"/>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39"/>
      <c r="BH12" s="339"/>
      <c r="BI12" s="339"/>
      <c r="BJ12" s="339"/>
      <c r="BK12" s="339"/>
      <c r="BL12" s="339"/>
      <c r="BM12" s="339"/>
      <c r="BN12" s="339"/>
      <c r="BO12" s="339"/>
      <c r="BP12" s="339"/>
      <c r="BQ12" s="339"/>
      <c r="BR12" s="339"/>
      <c r="BS12" s="339"/>
      <c r="BT12" s="339"/>
      <c r="BU12" s="339"/>
      <c r="BV12" s="339"/>
      <c r="BW12" s="339"/>
      <c r="BX12" s="339"/>
      <c r="BY12" s="339"/>
      <c r="BZ12" s="339"/>
    </row>
    <row r="13" spans="1:78" s="154" customFormat="1" ht="18.95" customHeight="1">
      <c r="A13" s="1127"/>
      <c r="B13" s="216"/>
      <c r="C13" s="217"/>
      <c r="D13" s="218"/>
      <c r="E13" s="219"/>
      <c r="F13" s="220"/>
      <c r="G13" s="221"/>
      <c r="H13" s="222"/>
      <c r="I13" s="223"/>
      <c r="J13" s="223"/>
      <c r="K13" s="224"/>
      <c r="L13" s="224"/>
      <c r="M13" s="1841"/>
      <c r="N13" s="1842"/>
      <c r="O13" s="1843"/>
      <c r="P13" s="225" t="str">
        <f t="shared" si="0"/>
        <v>X</v>
      </c>
      <c r="Q13" s="732" t="str">
        <f t="shared" si="1"/>
        <v/>
      </c>
      <c r="R13" s="339"/>
      <c r="S13" s="422"/>
      <c r="T13" s="1881"/>
      <c r="U13" s="1933"/>
      <c r="V13" s="1933"/>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c r="BM13" s="339"/>
      <c r="BN13" s="339"/>
      <c r="BO13" s="339"/>
      <c r="BP13" s="339"/>
      <c r="BQ13" s="339"/>
      <c r="BR13" s="339"/>
      <c r="BS13" s="339"/>
      <c r="BT13" s="339"/>
      <c r="BU13" s="339"/>
      <c r="BV13" s="339"/>
      <c r="BW13" s="339"/>
      <c r="BX13" s="339"/>
      <c r="BY13" s="339"/>
      <c r="BZ13" s="339"/>
    </row>
    <row r="14" spans="1:78" s="154" customFormat="1" ht="18.95" customHeight="1">
      <c r="A14" s="1127"/>
      <c r="B14" s="216"/>
      <c r="C14" s="217"/>
      <c r="D14" s="218"/>
      <c r="E14" s="219"/>
      <c r="F14" s="220"/>
      <c r="G14" s="221"/>
      <c r="H14" s="222"/>
      <c r="I14" s="223"/>
      <c r="J14" s="223"/>
      <c r="K14" s="224"/>
      <c r="L14" s="224"/>
      <c r="M14" s="1841"/>
      <c r="N14" s="1842"/>
      <c r="O14" s="1843"/>
      <c r="P14" s="225" t="str">
        <f t="shared" si="0"/>
        <v>X</v>
      </c>
      <c r="Q14" s="732" t="str">
        <f t="shared" si="1"/>
        <v/>
      </c>
      <c r="R14" s="339"/>
      <c r="S14" s="422"/>
      <c r="T14" s="558"/>
      <c r="U14" s="559"/>
      <c r="V14" s="55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39"/>
      <c r="BN14" s="339"/>
      <c r="BO14" s="339"/>
      <c r="BP14" s="339"/>
      <c r="BQ14" s="339"/>
      <c r="BR14" s="339"/>
      <c r="BS14" s="339"/>
      <c r="BT14" s="339"/>
      <c r="BU14" s="339"/>
      <c r="BV14" s="339"/>
      <c r="BW14" s="339"/>
      <c r="BX14" s="339"/>
      <c r="BY14" s="339"/>
      <c r="BZ14" s="339"/>
    </row>
    <row r="15" spans="1:78" s="154" customFormat="1" ht="18.95" customHeight="1">
      <c r="A15" s="1127"/>
      <c r="B15" s="216"/>
      <c r="C15" s="217"/>
      <c r="D15" s="218"/>
      <c r="E15" s="219"/>
      <c r="F15" s="220"/>
      <c r="G15" s="221"/>
      <c r="H15" s="222"/>
      <c r="I15" s="223"/>
      <c r="J15" s="223"/>
      <c r="K15" s="224"/>
      <c r="L15" s="224"/>
      <c r="M15" s="1841"/>
      <c r="N15" s="1842"/>
      <c r="O15" s="1843"/>
      <c r="P15" s="225" t="str">
        <f t="shared" si="0"/>
        <v>X</v>
      </c>
      <c r="Q15" s="732" t="str">
        <f t="shared" si="1"/>
        <v/>
      </c>
      <c r="R15" s="339"/>
      <c r="S15" s="422"/>
      <c r="T15" s="558"/>
      <c r="U15" s="559"/>
      <c r="V15" s="55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c r="BB15" s="339"/>
      <c r="BC15" s="339"/>
      <c r="BD15" s="339"/>
      <c r="BE15" s="339"/>
      <c r="BF15" s="339"/>
      <c r="BG15" s="339"/>
      <c r="BH15" s="339"/>
      <c r="BI15" s="339"/>
      <c r="BJ15" s="339"/>
      <c r="BK15" s="339"/>
      <c r="BL15" s="339"/>
      <c r="BM15" s="339"/>
      <c r="BN15" s="339"/>
      <c r="BO15" s="339"/>
      <c r="BP15" s="339"/>
      <c r="BQ15" s="339"/>
      <c r="BR15" s="339"/>
      <c r="BS15" s="339"/>
      <c r="BT15" s="339"/>
      <c r="BU15" s="339"/>
      <c r="BV15" s="339"/>
      <c r="BW15" s="339"/>
      <c r="BX15" s="339"/>
      <c r="BY15" s="339"/>
      <c r="BZ15" s="339"/>
    </row>
    <row r="16" spans="1:78" s="154" customFormat="1" ht="18.95" customHeight="1" thickBot="1">
      <c r="A16" s="1127"/>
      <c r="B16" s="216"/>
      <c r="C16" s="217"/>
      <c r="D16" s="218"/>
      <c r="E16" s="219"/>
      <c r="F16" s="220"/>
      <c r="G16" s="221"/>
      <c r="H16" s="222"/>
      <c r="I16" s="223"/>
      <c r="J16" s="223"/>
      <c r="K16" s="224"/>
      <c r="L16" s="224"/>
      <c r="M16" s="1841"/>
      <c r="N16" s="1842"/>
      <c r="O16" s="1843"/>
      <c r="P16" s="225" t="str">
        <f t="shared" si="0"/>
        <v>X</v>
      </c>
      <c r="Q16" s="732" t="str">
        <f t="shared" si="1"/>
        <v/>
      </c>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c r="AV16" s="339"/>
      <c r="AW16" s="339"/>
      <c r="AX16" s="339"/>
      <c r="AY16" s="339"/>
      <c r="AZ16" s="339"/>
      <c r="BA16" s="339"/>
      <c r="BB16" s="339"/>
      <c r="BC16" s="339"/>
      <c r="BD16" s="339"/>
      <c r="BE16" s="339"/>
      <c r="BF16" s="339"/>
      <c r="BG16" s="339"/>
      <c r="BH16" s="339"/>
      <c r="BI16" s="339"/>
      <c r="BJ16" s="339"/>
      <c r="BK16" s="339"/>
      <c r="BL16" s="339"/>
      <c r="BM16" s="339"/>
      <c r="BN16" s="339"/>
      <c r="BO16" s="339"/>
      <c r="BP16" s="339"/>
      <c r="BQ16" s="339"/>
      <c r="BR16" s="339"/>
      <c r="BS16" s="339"/>
      <c r="BT16" s="339"/>
      <c r="BU16" s="339"/>
      <c r="BV16" s="339"/>
      <c r="BW16" s="339"/>
      <c r="BX16" s="339"/>
      <c r="BY16" s="339"/>
      <c r="BZ16" s="339"/>
    </row>
    <row r="17" spans="1:78" s="154" customFormat="1" ht="18.95" customHeight="1" thickBot="1">
      <c r="A17" s="1127"/>
      <c r="B17" s="216"/>
      <c r="C17" s="217"/>
      <c r="D17" s="218"/>
      <c r="E17" s="219"/>
      <c r="F17" s="220"/>
      <c r="G17" s="221"/>
      <c r="H17" s="222"/>
      <c r="I17" s="223"/>
      <c r="J17" s="223"/>
      <c r="K17" s="224"/>
      <c r="L17" s="224"/>
      <c r="M17" s="1841"/>
      <c r="N17" s="1842"/>
      <c r="O17" s="1843"/>
      <c r="P17" s="225" t="str">
        <f t="shared" si="0"/>
        <v>X</v>
      </c>
      <c r="Q17" s="732" t="str">
        <f t="shared" si="1"/>
        <v/>
      </c>
      <c r="R17" s="339"/>
      <c r="S17" s="494"/>
      <c r="T17" s="1882" t="s">
        <v>537</v>
      </c>
      <c r="U17" s="1883"/>
      <c r="V17" s="1884"/>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39"/>
      <c r="BN17" s="339"/>
      <c r="BO17" s="339"/>
      <c r="BP17" s="339"/>
      <c r="BQ17" s="339"/>
      <c r="BR17" s="339"/>
      <c r="BS17" s="339"/>
      <c r="BT17" s="339"/>
      <c r="BU17" s="339"/>
      <c r="BV17" s="339"/>
      <c r="BW17" s="339"/>
      <c r="BX17" s="339"/>
      <c r="BY17" s="339"/>
      <c r="BZ17" s="339"/>
    </row>
    <row r="18" spans="1:78" s="154" customFormat="1" ht="18.95" customHeight="1" thickBot="1">
      <c r="A18" s="1127"/>
      <c r="B18" s="216"/>
      <c r="C18" s="217"/>
      <c r="D18" s="218"/>
      <c r="E18" s="219"/>
      <c r="F18" s="220"/>
      <c r="G18" s="221"/>
      <c r="H18" s="222"/>
      <c r="I18" s="223"/>
      <c r="J18" s="223"/>
      <c r="K18" s="224"/>
      <c r="L18" s="224"/>
      <c r="M18" s="1841"/>
      <c r="N18" s="1842"/>
      <c r="O18" s="1843"/>
      <c r="P18" s="225" t="str">
        <f t="shared" si="0"/>
        <v>X</v>
      </c>
      <c r="Q18" s="732" t="str">
        <f t="shared" si="1"/>
        <v/>
      </c>
      <c r="R18" s="339"/>
      <c r="S18" s="502"/>
      <c r="T18" s="1885" t="s">
        <v>542</v>
      </c>
      <c r="U18" s="1886"/>
      <c r="V18" s="1887"/>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9"/>
      <c r="AV18" s="339"/>
      <c r="AW18" s="339"/>
      <c r="AX18" s="339"/>
      <c r="AY18" s="339"/>
      <c r="AZ18" s="339"/>
      <c r="BA18" s="339"/>
      <c r="BB18" s="339"/>
      <c r="BC18" s="339"/>
      <c r="BD18" s="339"/>
      <c r="BE18" s="339"/>
      <c r="BF18" s="339"/>
      <c r="BG18" s="339"/>
      <c r="BH18" s="339"/>
      <c r="BI18" s="339"/>
      <c r="BJ18" s="339"/>
      <c r="BK18" s="339"/>
      <c r="BL18" s="339"/>
      <c r="BM18" s="339"/>
      <c r="BN18" s="339"/>
      <c r="BO18" s="339"/>
      <c r="BP18" s="339"/>
      <c r="BQ18" s="339"/>
      <c r="BR18" s="339"/>
      <c r="BS18" s="339"/>
      <c r="BT18" s="339"/>
      <c r="BU18" s="339"/>
      <c r="BV18" s="339"/>
      <c r="BW18" s="339"/>
      <c r="BX18" s="339"/>
      <c r="BY18" s="339"/>
      <c r="BZ18" s="339"/>
    </row>
    <row r="19" spans="1:78" s="154" customFormat="1" ht="18.95" customHeight="1" thickBot="1">
      <c r="A19" s="1127"/>
      <c r="B19" s="216"/>
      <c r="C19" s="217"/>
      <c r="D19" s="218"/>
      <c r="E19" s="219"/>
      <c r="F19" s="220"/>
      <c r="G19" s="221"/>
      <c r="H19" s="222"/>
      <c r="I19" s="223"/>
      <c r="J19" s="223"/>
      <c r="K19" s="224"/>
      <c r="L19" s="224"/>
      <c r="M19" s="1841"/>
      <c r="N19" s="1842"/>
      <c r="O19" s="1843"/>
      <c r="P19" s="225" t="str">
        <f t="shared" si="0"/>
        <v>X</v>
      </c>
      <c r="Q19" s="732" t="str">
        <f t="shared" si="1"/>
        <v/>
      </c>
      <c r="R19" s="339"/>
      <c r="S19" s="499"/>
      <c r="T19" s="496" t="s">
        <v>627</v>
      </c>
      <c r="U19" s="497"/>
      <c r="V19" s="498"/>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39"/>
      <c r="BA19" s="339"/>
      <c r="BB19" s="339"/>
      <c r="BC19" s="339"/>
      <c r="BD19" s="339"/>
      <c r="BE19" s="339"/>
      <c r="BF19" s="339"/>
      <c r="BG19" s="339"/>
      <c r="BH19" s="339"/>
      <c r="BI19" s="339"/>
      <c r="BJ19" s="339"/>
      <c r="BK19" s="339"/>
      <c r="BL19" s="339"/>
      <c r="BM19" s="339"/>
      <c r="BN19" s="339"/>
      <c r="BO19" s="339"/>
      <c r="BP19" s="339"/>
      <c r="BQ19" s="339"/>
      <c r="BR19" s="339"/>
      <c r="BS19" s="339"/>
      <c r="BT19" s="339"/>
      <c r="BU19" s="339"/>
      <c r="BV19" s="339"/>
      <c r="BW19" s="339"/>
      <c r="BX19" s="339"/>
      <c r="BY19" s="339"/>
      <c r="BZ19" s="339"/>
    </row>
    <row r="20" spans="1:78" s="154" customFormat="1" ht="18.95" customHeight="1" thickBot="1">
      <c r="A20" s="1127"/>
      <c r="B20" s="216"/>
      <c r="C20" s="217"/>
      <c r="D20" s="218"/>
      <c r="E20" s="219"/>
      <c r="F20" s="220"/>
      <c r="G20" s="221"/>
      <c r="H20" s="222"/>
      <c r="I20" s="223"/>
      <c r="J20" s="223"/>
      <c r="K20" s="224"/>
      <c r="L20" s="224"/>
      <c r="M20" s="1841"/>
      <c r="N20" s="1842"/>
      <c r="O20" s="1843"/>
      <c r="P20" s="225" t="str">
        <f t="shared" si="0"/>
        <v>X</v>
      </c>
      <c r="Q20" s="732" t="str">
        <f t="shared" si="1"/>
        <v/>
      </c>
      <c r="R20" s="339"/>
      <c r="S20" s="500"/>
      <c r="T20" s="496" t="s">
        <v>556</v>
      </c>
      <c r="U20" s="497"/>
      <c r="V20" s="498"/>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339"/>
      <c r="BC20" s="339"/>
      <c r="BD20" s="339"/>
      <c r="BE20" s="339"/>
      <c r="BF20" s="339"/>
      <c r="BG20" s="339"/>
      <c r="BH20" s="339"/>
      <c r="BI20" s="339"/>
      <c r="BJ20" s="339"/>
      <c r="BK20" s="339"/>
      <c r="BL20" s="339"/>
      <c r="BM20" s="339"/>
      <c r="BN20" s="339"/>
      <c r="BO20" s="339"/>
      <c r="BP20" s="339"/>
      <c r="BQ20" s="339"/>
      <c r="BR20" s="339"/>
      <c r="BS20" s="339"/>
      <c r="BT20" s="339"/>
      <c r="BU20" s="339"/>
      <c r="BV20" s="339"/>
      <c r="BW20" s="339"/>
      <c r="BX20" s="339"/>
      <c r="BY20" s="339"/>
      <c r="BZ20" s="339"/>
    </row>
    <row r="21" spans="1:78" s="154" customFormat="1" ht="18.95" customHeight="1">
      <c r="A21" s="1127"/>
      <c r="B21" s="216"/>
      <c r="C21" s="217"/>
      <c r="D21" s="218"/>
      <c r="E21" s="219"/>
      <c r="F21" s="220"/>
      <c r="G21" s="221"/>
      <c r="H21" s="222"/>
      <c r="I21" s="223"/>
      <c r="J21" s="223"/>
      <c r="K21" s="224"/>
      <c r="L21" s="224"/>
      <c r="M21" s="1841"/>
      <c r="N21" s="1842"/>
      <c r="O21" s="1843"/>
      <c r="P21" s="225" t="str">
        <f t="shared" si="0"/>
        <v>X</v>
      </c>
      <c r="Q21" s="732" t="str">
        <f t="shared" si="1"/>
        <v/>
      </c>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339"/>
      <c r="BC21" s="339"/>
      <c r="BD21" s="339"/>
      <c r="BE21" s="339"/>
      <c r="BF21" s="339"/>
      <c r="BG21" s="339"/>
      <c r="BH21" s="339"/>
      <c r="BI21" s="339"/>
      <c r="BJ21" s="339"/>
      <c r="BK21" s="339"/>
      <c r="BL21" s="339"/>
      <c r="BM21" s="339"/>
      <c r="BN21" s="339"/>
      <c r="BO21" s="339"/>
      <c r="BP21" s="339"/>
      <c r="BQ21" s="339"/>
      <c r="BR21" s="339"/>
      <c r="BS21" s="339"/>
      <c r="BT21" s="339"/>
      <c r="BU21" s="339"/>
      <c r="BV21" s="339"/>
      <c r="BW21" s="339"/>
      <c r="BX21" s="339"/>
      <c r="BY21" s="339"/>
      <c r="BZ21" s="339"/>
    </row>
    <row r="22" spans="1:78" s="154" customFormat="1" ht="18.95" customHeight="1">
      <c r="A22" s="1127"/>
      <c r="B22" s="216"/>
      <c r="C22" s="217"/>
      <c r="D22" s="218"/>
      <c r="E22" s="219"/>
      <c r="F22" s="220"/>
      <c r="G22" s="221"/>
      <c r="H22" s="222"/>
      <c r="I22" s="223"/>
      <c r="J22" s="223"/>
      <c r="K22" s="224"/>
      <c r="L22" s="224"/>
      <c r="M22" s="1841"/>
      <c r="N22" s="1842"/>
      <c r="O22" s="1843"/>
      <c r="P22" s="225" t="str">
        <f t="shared" si="0"/>
        <v>X</v>
      </c>
      <c r="Q22" s="732" t="str">
        <f t="shared" si="1"/>
        <v/>
      </c>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c r="BM22" s="339"/>
      <c r="BN22" s="339"/>
      <c r="BO22" s="339"/>
      <c r="BP22" s="339"/>
      <c r="BQ22" s="339"/>
      <c r="BR22" s="339"/>
      <c r="BS22" s="339"/>
      <c r="BT22" s="339"/>
      <c r="BU22" s="339"/>
      <c r="BV22" s="339"/>
      <c r="BW22" s="339"/>
      <c r="BX22" s="339"/>
      <c r="BY22" s="339"/>
      <c r="BZ22" s="339"/>
    </row>
    <row r="23" spans="1:78" s="154" customFormat="1" ht="18.95" customHeight="1">
      <c r="A23" s="1127"/>
      <c r="B23" s="216"/>
      <c r="C23" s="217"/>
      <c r="D23" s="218"/>
      <c r="E23" s="219"/>
      <c r="F23" s="220"/>
      <c r="G23" s="221"/>
      <c r="H23" s="222"/>
      <c r="I23" s="223"/>
      <c r="J23" s="223"/>
      <c r="K23" s="224"/>
      <c r="L23" s="224"/>
      <c r="M23" s="1841"/>
      <c r="N23" s="1842"/>
      <c r="O23" s="1843"/>
      <c r="P23" s="225" t="str">
        <f t="shared" si="0"/>
        <v>X</v>
      </c>
      <c r="Q23" s="732" t="str">
        <f t="shared" si="1"/>
        <v/>
      </c>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339"/>
      <c r="BB23" s="339"/>
      <c r="BC23" s="339"/>
      <c r="BD23" s="339"/>
      <c r="BE23" s="339"/>
      <c r="BF23" s="339"/>
      <c r="BG23" s="339"/>
      <c r="BH23" s="339"/>
      <c r="BI23" s="339"/>
      <c r="BJ23" s="339"/>
      <c r="BK23" s="339"/>
      <c r="BL23" s="339"/>
      <c r="BM23" s="339"/>
      <c r="BN23" s="339"/>
      <c r="BO23" s="339"/>
      <c r="BP23" s="339"/>
      <c r="BQ23" s="339"/>
      <c r="BR23" s="339"/>
      <c r="BS23" s="339"/>
      <c r="BT23" s="339"/>
      <c r="BU23" s="339"/>
      <c r="BV23" s="339"/>
      <c r="BW23" s="339"/>
      <c r="BX23" s="339"/>
      <c r="BY23" s="339"/>
      <c r="BZ23" s="339"/>
    </row>
    <row r="24" spans="1:78" s="154" customFormat="1" ht="18.95" customHeight="1">
      <c r="A24" s="1127"/>
      <c r="B24" s="216"/>
      <c r="C24" s="217"/>
      <c r="D24" s="218"/>
      <c r="E24" s="219"/>
      <c r="F24" s="220"/>
      <c r="G24" s="221"/>
      <c r="H24" s="222"/>
      <c r="I24" s="223"/>
      <c r="J24" s="223"/>
      <c r="K24" s="224"/>
      <c r="L24" s="224"/>
      <c r="M24" s="1841"/>
      <c r="N24" s="1842"/>
      <c r="O24" s="1843"/>
      <c r="P24" s="225" t="str">
        <f t="shared" si="0"/>
        <v>X</v>
      </c>
      <c r="Q24" s="732" t="str">
        <f t="shared" si="1"/>
        <v/>
      </c>
      <c r="R24" s="339"/>
      <c r="S24" s="339"/>
      <c r="T24" s="339"/>
      <c r="U24" s="339"/>
      <c r="V24" s="339"/>
      <c r="W24" s="339"/>
      <c r="X24" s="339"/>
      <c r="Y24" s="339"/>
      <c r="Z24" s="339"/>
      <c r="AA24" s="339"/>
      <c r="AB24" s="339"/>
      <c r="AC24" s="339"/>
      <c r="AD24" s="339"/>
      <c r="AE24" s="339"/>
      <c r="AF24" s="339"/>
      <c r="AG24" s="339"/>
      <c r="AH24" s="339"/>
      <c r="AI24" s="339"/>
      <c r="AJ24" s="339"/>
      <c r="AK24" s="339"/>
      <c r="AL24" s="339"/>
      <c r="AM24" s="339"/>
      <c r="AN24" s="339"/>
      <c r="AO24" s="339"/>
      <c r="AP24" s="339"/>
      <c r="AQ24" s="339"/>
      <c r="AR24" s="339"/>
      <c r="AS24" s="339"/>
      <c r="AT24" s="339"/>
      <c r="AU24" s="339"/>
      <c r="AV24" s="339"/>
      <c r="AW24" s="339"/>
      <c r="AX24" s="339"/>
      <c r="AY24" s="339"/>
      <c r="AZ24" s="339"/>
      <c r="BA24" s="339"/>
      <c r="BB24" s="339"/>
      <c r="BC24" s="339"/>
      <c r="BD24" s="339"/>
      <c r="BE24" s="339"/>
      <c r="BF24" s="339"/>
      <c r="BG24" s="339"/>
      <c r="BH24" s="339"/>
      <c r="BI24" s="339"/>
      <c r="BJ24" s="339"/>
      <c r="BK24" s="339"/>
      <c r="BL24" s="339"/>
      <c r="BM24" s="339"/>
      <c r="BN24" s="339"/>
      <c r="BO24" s="339"/>
      <c r="BP24" s="339"/>
      <c r="BQ24" s="339"/>
      <c r="BR24" s="339"/>
      <c r="BS24" s="339"/>
      <c r="BT24" s="339"/>
      <c r="BU24" s="339"/>
      <c r="BV24" s="339"/>
      <c r="BW24" s="339"/>
      <c r="BX24" s="339"/>
      <c r="BY24" s="339"/>
      <c r="BZ24" s="339"/>
    </row>
    <row r="25" spans="1:78" s="154" customFormat="1" ht="18.95" customHeight="1">
      <c r="A25" s="1127"/>
      <c r="B25" s="216"/>
      <c r="C25" s="217"/>
      <c r="D25" s="218"/>
      <c r="E25" s="219"/>
      <c r="F25" s="220"/>
      <c r="G25" s="221"/>
      <c r="H25" s="222"/>
      <c r="I25" s="223"/>
      <c r="J25" s="223"/>
      <c r="K25" s="224"/>
      <c r="L25" s="224"/>
      <c r="M25" s="1841"/>
      <c r="N25" s="1842"/>
      <c r="O25" s="1843"/>
      <c r="P25" s="225" t="str">
        <f t="shared" si="0"/>
        <v>X</v>
      </c>
      <c r="Q25" s="732" t="str">
        <f t="shared" si="1"/>
        <v/>
      </c>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9"/>
      <c r="BC25" s="339"/>
      <c r="BD25" s="339"/>
      <c r="BE25" s="339"/>
      <c r="BF25" s="339"/>
      <c r="BG25" s="339"/>
      <c r="BH25" s="339"/>
      <c r="BI25" s="339"/>
      <c r="BJ25" s="339"/>
      <c r="BK25" s="339"/>
      <c r="BL25" s="339"/>
      <c r="BM25" s="339"/>
      <c r="BN25" s="339"/>
      <c r="BO25" s="339"/>
      <c r="BP25" s="339"/>
      <c r="BQ25" s="339"/>
      <c r="BR25" s="339"/>
      <c r="BS25" s="339"/>
      <c r="BT25" s="339"/>
      <c r="BU25" s="339"/>
      <c r="BV25" s="339"/>
      <c r="BW25" s="339"/>
      <c r="BX25" s="339"/>
      <c r="BY25" s="339"/>
      <c r="BZ25" s="339"/>
    </row>
    <row r="26" spans="1:78" s="154" customFormat="1" ht="18.95" customHeight="1">
      <c r="A26" s="1127"/>
      <c r="B26" s="216"/>
      <c r="C26" s="217"/>
      <c r="D26" s="218"/>
      <c r="E26" s="219"/>
      <c r="F26" s="220"/>
      <c r="G26" s="221"/>
      <c r="H26" s="222"/>
      <c r="I26" s="223"/>
      <c r="J26" s="223"/>
      <c r="K26" s="224"/>
      <c r="L26" s="224"/>
      <c r="M26" s="1841"/>
      <c r="N26" s="1842"/>
      <c r="O26" s="1843"/>
      <c r="P26" s="225" t="str">
        <f t="shared" si="0"/>
        <v>X</v>
      </c>
      <c r="Q26" s="732" t="str">
        <f t="shared" si="1"/>
        <v/>
      </c>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9"/>
      <c r="BC26" s="339"/>
      <c r="BD26" s="339"/>
      <c r="BE26" s="339"/>
      <c r="BF26" s="339"/>
      <c r="BG26" s="339"/>
      <c r="BH26" s="339"/>
      <c r="BI26" s="339"/>
      <c r="BJ26" s="339"/>
      <c r="BK26" s="339"/>
      <c r="BL26" s="339"/>
      <c r="BM26" s="339"/>
      <c r="BN26" s="339"/>
      <c r="BO26" s="339"/>
      <c r="BP26" s="339"/>
      <c r="BQ26" s="339"/>
      <c r="BR26" s="339"/>
      <c r="BS26" s="339"/>
      <c r="BT26" s="339"/>
      <c r="BU26" s="339"/>
      <c r="BV26" s="339"/>
      <c r="BW26" s="339"/>
      <c r="BX26" s="339"/>
      <c r="BY26" s="339"/>
      <c r="BZ26" s="339"/>
    </row>
    <row r="27" spans="1:78" s="154" customFormat="1" ht="18.95" customHeight="1">
      <c r="A27" s="1127"/>
      <c r="B27" s="216"/>
      <c r="C27" s="217"/>
      <c r="D27" s="218"/>
      <c r="E27" s="219"/>
      <c r="F27" s="220"/>
      <c r="G27" s="221"/>
      <c r="H27" s="222"/>
      <c r="I27" s="223"/>
      <c r="J27" s="223"/>
      <c r="K27" s="224"/>
      <c r="L27" s="224"/>
      <c r="M27" s="1841"/>
      <c r="N27" s="1842"/>
      <c r="O27" s="1843"/>
      <c r="P27" s="225" t="str">
        <f t="shared" si="0"/>
        <v>X</v>
      </c>
      <c r="Q27" s="732" t="str">
        <f t="shared" si="1"/>
        <v/>
      </c>
      <c r="R27" s="339"/>
      <c r="S27" s="339"/>
      <c r="T27" s="339"/>
      <c r="U27" s="339"/>
      <c r="V27" s="339"/>
      <c r="W27" s="339"/>
      <c r="X27" s="339"/>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B27" s="339"/>
      <c r="BC27" s="339"/>
      <c r="BD27" s="339"/>
      <c r="BE27" s="339"/>
      <c r="BF27" s="339"/>
      <c r="BG27" s="339"/>
      <c r="BH27" s="339"/>
      <c r="BI27" s="339"/>
      <c r="BJ27" s="339"/>
      <c r="BK27" s="339"/>
      <c r="BL27" s="339"/>
      <c r="BM27" s="339"/>
      <c r="BN27" s="339"/>
      <c r="BO27" s="339"/>
      <c r="BP27" s="339"/>
      <c r="BQ27" s="339"/>
      <c r="BR27" s="339"/>
      <c r="BS27" s="339"/>
      <c r="BT27" s="339"/>
      <c r="BU27" s="339"/>
      <c r="BV27" s="339"/>
      <c r="BW27" s="339"/>
      <c r="BX27" s="339"/>
      <c r="BY27" s="339"/>
      <c r="BZ27" s="339"/>
    </row>
    <row r="28" spans="1:78" s="154" customFormat="1" ht="18.95" customHeight="1">
      <c r="A28" s="1127"/>
      <c r="B28" s="216"/>
      <c r="C28" s="217"/>
      <c r="D28" s="218"/>
      <c r="E28" s="219"/>
      <c r="F28" s="220"/>
      <c r="G28" s="221"/>
      <c r="H28" s="222"/>
      <c r="I28" s="223"/>
      <c r="J28" s="223"/>
      <c r="K28" s="224"/>
      <c r="L28" s="224"/>
      <c r="M28" s="1841"/>
      <c r="N28" s="1842"/>
      <c r="O28" s="1843"/>
      <c r="P28" s="225" t="str">
        <f t="shared" si="0"/>
        <v>X</v>
      </c>
      <c r="Q28" s="732" t="str">
        <f t="shared" si="1"/>
        <v/>
      </c>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39"/>
      <c r="AV28" s="339"/>
      <c r="AW28" s="339"/>
      <c r="AX28" s="339"/>
      <c r="AY28" s="339"/>
      <c r="AZ28" s="339"/>
      <c r="BA28" s="339"/>
      <c r="BB28" s="339"/>
      <c r="BC28" s="339"/>
      <c r="BD28" s="339"/>
      <c r="BE28" s="339"/>
      <c r="BF28" s="339"/>
      <c r="BG28" s="339"/>
      <c r="BH28" s="339"/>
      <c r="BI28" s="339"/>
      <c r="BJ28" s="339"/>
      <c r="BK28" s="339"/>
      <c r="BL28" s="339"/>
      <c r="BM28" s="339"/>
      <c r="BN28" s="339"/>
      <c r="BO28" s="339"/>
      <c r="BP28" s="339"/>
      <c r="BQ28" s="339"/>
      <c r="BR28" s="339"/>
      <c r="BS28" s="339"/>
      <c r="BT28" s="339"/>
      <c r="BU28" s="339"/>
      <c r="BV28" s="339"/>
      <c r="BW28" s="339"/>
      <c r="BX28" s="339"/>
      <c r="BY28" s="339"/>
      <c r="BZ28" s="339"/>
    </row>
    <row r="29" spans="1:78" s="154" customFormat="1" ht="18.95" customHeight="1">
      <c r="A29" s="1127"/>
      <c r="B29" s="216"/>
      <c r="C29" s="217"/>
      <c r="D29" s="218"/>
      <c r="E29" s="219"/>
      <c r="F29" s="220"/>
      <c r="G29" s="221"/>
      <c r="H29" s="222"/>
      <c r="I29" s="223"/>
      <c r="J29" s="223"/>
      <c r="K29" s="224"/>
      <c r="L29" s="224"/>
      <c r="M29" s="1841"/>
      <c r="N29" s="1842"/>
      <c r="O29" s="1843"/>
      <c r="P29" s="225" t="str">
        <f t="shared" si="0"/>
        <v>X</v>
      </c>
      <c r="Q29" s="732" t="str">
        <f t="shared" si="1"/>
        <v/>
      </c>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9"/>
      <c r="BC29" s="339"/>
      <c r="BD29" s="339"/>
      <c r="BE29" s="339"/>
      <c r="BF29" s="339"/>
      <c r="BG29" s="339"/>
      <c r="BH29" s="339"/>
      <c r="BI29" s="339"/>
      <c r="BJ29" s="339"/>
      <c r="BK29" s="339"/>
      <c r="BL29" s="339"/>
      <c r="BM29" s="339"/>
      <c r="BN29" s="339"/>
      <c r="BO29" s="339"/>
      <c r="BP29" s="339"/>
      <c r="BQ29" s="339"/>
      <c r="BR29" s="339"/>
      <c r="BS29" s="339"/>
      <c r="BT29" s="339"/>
      <c r="BU29" s="339"/>
      <c r="BV29" s="339"/>
      <c r="BW29" s="339"/>
      <c r="BX29" s="339"/>
      <c r="BY29" s="339"/>
      <c r="BZ29" s="339"/>
    </row>
    <row r="30" spans="1:78" s="154" customFormat="1" ht="18.95" customHeight="1">
      <c r="A30" s="1127"/>
      <c r="B30" s="216"/>
      <c r="C30" s="217"/>
      <c r="D30" s="218"/>
      <c r="E30" s="219"/>
      <c r="F30" s="220"/>
      <c r="G30" s="221"/>
      <c r="H30" s="222"/>
      <c r="I30" s="223"/>
      <c r="J30" s="223"/>
      <c r="K30" s="224"/>
      <c r="L30" s="224"/>
      <c r="M30" s="1841"/>
      <c r="N30" s="1842"/>
      <c r="O30" s="1843"/>
      <c r="P30" s="225" t="str">
        <f t="shared" si="0"/>
        <v>X</v>
      </c>
      <c r="Q30" s="732" t="str">
        <f t="shared" si="1"/>
        <v/>
      </c>
      <c r="R30" s="339"/>
      <c r="S30" s="339"/>
      <c r="T30" s="339"/>
      <c r="U30" s="339"/>
      <c r="V30" s="339"/>
      <c r="W30" s="339"/>
      <c r="X30" s="339"/>
      <c r="Y30" s="339"/>
      <c r="Z30" s="339"/>
      <c r="AA30" s="339"/>
      <c r="AB30" s="339"/>
      <c r="AC30" s="339"/>
      <c r="AD30" s="339"/>
      <c r="AE30" s="339"/>
      <c r="AF30" s="339"/>
      <c r="AG30" s="339"/>
      <c r="AH30" s="339"/>
      <c r="AI30" s="339"/>
      <c r="AJ30" s="339"/>
      <c r="AK30" s="339"/>
      <c r="AL30" s="339"/>
      <c r="AM30" s="339"/>
      <c r="AN30" s="339"/>
      <c r="AO30" s="339"/>
      <c r="AP30" s="339"/>
      <c r="AQ30" s="339"/>
      <c r="AR30" s="339"/>
      <c r="AS30" s="339"/>
      <c r="AT30" s="339"/>
      <c r="AU30" s="339"/>
      <c r="AV30" s="339"/>
      <c r="AW30" s="339"/>
      <c r="AX30" s="339"/>
      <c r="AY30" s="339"/>
      <c r="AZ30" s="339"/>
      <c r="BA30" s="339"/>
      <c r="BB30" s="339"/>
      <c r="BC30" s="339"/>
      <c r="BD30" s="339"/>
      <c r="BE30" s="339"/>
      <c r="BF30" s="339"/>
      <c r="BG30" s="339"/>
      <c r="BH30" s="339"/>
      <c r="BI30" s="339"/>
      <c r="BJ30" s="339"/>
      <c r="BK30" s="339"/>
      <c r="BL30" s="339"/>
      <c r="BM30" s="339"/>
      <c r="BN30" s="339"/>
      <c r="BO30" s="339"/>
      <c r="BP30" s="339"/>
      <c r="BQ30" s="339"/>
      <c r="BR30" s="339"/>
      <c r="BS30" s="339"/>
      <c r="BT30" s="339"/>
      <c r="BU30" s="339"/>
      <c r="BV30" s="339"/>
      <c r="BW30" s="339"/>
      <c r="BX30" s="339"/>
      <c r="BY30" s="339"/>
      <c r="BZ30" s="339"/>
    </row>
    <row r="31" spans="1:78" s="154" customFormat="1" ht="18.95" customHeight="1">
      <c r="A31" s="1127"/>
      <c r="B31" s="216"/>
      <c r="C31" s="217"/>
      <c r="D31" s="218"/>
      <c r="E31" s="219"/>
      <c r="F31" s="220"/>
      <c r="G31" s="221"/>
      <c r="H31" s="222"/>
      <c r="I31" s="223"/>
      <c r="J31" s="223"/>
      <c r="K31" s="224"/>
      <c r="L31" s="224"/>
      <c r="M31" s="1841"/>
      <c r="N31" s="1842"/>
      <c r="O31" s="1843"/>
      <c r="P31" s="225" t="str">
        <f t="shared" si="0"/>
        <v>X</v>
      </c>
      <c r="Q31" s="732" t="str">
        <f t="shared" si="1"/>
        <v/>
      </c>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39"/>
      <c r="AO31" s="339"/>
      <c r="AP31" s="339"/>
      <c r="AQ31" s="339"/>
      <c r="AR31" s="339"/>
      <c r="AS31" s="339"/>
      <c r="AT31" s="339"/>
      <c r="AU31" s="339"/>
      <c r="AV31" s="339"/>
      <c r="AW31" s="339"/>
      <c r="AX31" s="339"/>
      <c r="AY31" s="339"/>
      <c r="AZ31" s="339"/>
      <c r="BA31" s="339"/>
      <c r="BB31" s="339"/>
      <c r="BC31" s="339"/>
      <c r="BD31" s="339"/>
      <c r="BE31" s="339"/>
      <c r="BF31" s="339"/>
      <c r="BG31" s="339"/>
      <c r="BH31" s="339"/>
      <c r="BI31" s="339"/>
      <c r="BJ31" s="339"/>
      <c r="BK31" s="339"/>
      <c r="BL31" s="339"/>
      <c r="BM31" s="339"/>
      <c r="BN31" s="339"/>
      <c r="BO31" s="339"/>
      <c r="BP31" s="339"/>
      <c r="BQ31" s="339"/>
      <c r="BR31" s="339"/>
      <c r="BS31" s="339"/>
      <c r="BT31" s="339"/>
      <c r="BU31" s="339"/>
      <c r="BV31" s="339"/>
      <c r="BW31" s="339"/>
      <c r="BX31" s="339"/>
      <c r="BY31" s="339"/>
      <c r="BZ31" s="339"/>
    </row>
    <row r="32" spans="1:78" s="154" customFormat="1" ht="18.95" customHeight="1">
      <c r="A32" s="1127"/>
      <c r="B32" s="216"/>
      <c r="C32" s="217"/>
      <c r="D32" s="218"/>
      <c r="E32" s="219"/>
      <c r="F32" s="220"/>
      <c r="G32" s="221"/>
      <c r="H32" s="222"/>
      <c r="I32" s="223"/>
      <c r="J32" s="223"/>
      <c r="K32" s="224"/>
      <c r="L32" s="224"/>
      <c r="M32" s="1841"/>
      <c r="N32" s="1842"/>
      <c r="O32" s="1843"/>
      <c r="P32" s="225" t="str">
        <f t="shared" si="0"/>
        <v>X</v>
      </c>
      <c r="Q32" s="732" t="str">
        <f t="shared" si="1"/>
        <v/>
      </c>
      <c r="R32" s="339"/>
      <c r="S32" s="339"/>
      <c r="T32" s="339"/>
      <c r="U32" s="339"/>
      <c r="V32" s="339"/>
      <c r="W32" s="339"/>
      <c r="X32" s="339"/>
      <c r="Y32" s="339"/>
      <c r="Z32" s="339"/>
      <c r="AA32" s="339"/>
      <c r="AB32" s="339"/>
      <c r="AC32" s="339"/>
      <c r="AD32" s="339"/>
      <c r="AE32" s="339"/>
      <c r="AF32" s="339"/>
      <c r="AG32" s="339"/>
      <c r="AH32" s="339"/>
      <c r="AI32" s="339"/>
      <c r="AJ32" s="339"/>
      <c r="AK32" s="339"/>
      <c r="AL32" s="339"/>
      <c r="AM32" s="339"/>
      <c r="AN32" s="339"/>
      <c r="AO32" s="339"/>
      <c r="AP32" s="339"/>
      <c r="AQ32" s="339"/>
      <c r="AR32" s="339"/>
      <c r="AS32" s="339"/>
      <c r="AT32" s="339"/>
      <c r="AU32" s="339"/>
      <c r="AV32" s="339"/>
      <c r="AW32" s="339"/>
      <c r="AX32" s="339"/>
      <c r="AY32" s="339"/>
      <c r="AZ32" s="339"/>
      <c r="BA32" s="339"/>
      <c r="BB32" s="339"/>
      <c r="BC32" s="339"/>
      <c r="BD32" s="339"/>
      <c r="BE32" s="339"/>
      <c r="BF32" s="339"/>
      <c r="BG32" s="339"/>
      <c r="BH32" s="339"/>
      <c r="BI32" s="339"/>
      <c r="BJ32" s="339"/>
      <c r="BK32" s="339"/>
      <c r="BL32" s="339"/>
      <c r="BM32" s="339"/>
      <c r="BN32" s="339"/>
      <c r="BO32" s="339"/>
      <c r="BP32" s="339"/>
      <c r="BQ32" s="339"/>
      <c r="BR32" s="339"/>
      <c r="BS32" s="339"/>
      <c r="BT32" s="339"/>
      <c r="BU32" s="339"/>
      <c r="BV32" s="339"/>
      <c r="BW32" s="339"/>
      <c r="BX32" s="339"/>
      <c r="BY32" s="339"/>
      <c r="BZ32" s="339"/>
    </row>
    <row r="33" spans="1:78" s="154" customFormat="1" ht="18.95" customHeight="1">
      <c r="A33" s="1127"/>
      <c r="B33" s="216"/>
      <c r="C33" s="217"/>
      <c r="D33" s="218"/>
      <c r="E33" s="219"/>
      <c r="F33" s="220"/>
      <c r="G33" s="221"/>
      <c r="H33" s="222"/>
      <c r="I33" s="223"/>
      <c r="J33" s="223"/>
      <c r="K33" s="224"/>
      <c r="L33" s="224"/>
      <c r="M33" s="1841"/>
      <c r="N33" s="1842"/>
      <c r="O33" s="1843"/>
      <c r="P33" s="225" t="str">
        <f t="shared" si="0"/>
        <v>X</v>
      </c>
      <c r="Q33" s="732" t="str">
        <f t="shared" si="1"/>
        <v/>
      </c>
      <c r="R33" s="339"/>
      <c r="S33" s="339"/>
      <c r="T33" s="339"/>
      <c r="U33" s="339"/>
      <c r="V33" s="339"/>
      <c r="W33" s="339"/>
      <c r="X33" s="339"/>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39"/>
      <c r="AV33" s="339"/>
      <c r="AW33" s="339"/>
      <c r="AX33" s="339"/>
      <c r="AY33" s="339"/>
      <c r="AZ33" s="339"/>
      <c r="BA33" s="339"/>
      <c r="BB33" s="339"/>
      <c r="BC33" s="339"/>
      <c r="BD33" s="339"/>
      <c r="BE33" s="339"/>
      <c r="BF33" s="339"/>
      <c r="BG33" s="339"/>
      <c r="BH33" s="339"/>
      <c r="BI33" s="339"/>
      <c r="BJ33" s="339"/>
      <c r="BK33" s="339"/>
      <c r="BL33" s="339"/>
      <c r="BM33" s="339"/>
      <c r="BN33" s="339"/>
      <c r="BO33" s="339"/>
      <c r="BP33" s="339"/>
      <c r="BQ33" s="339"/>
      <c r="BR33" s="339"/>
      <c r="BS33" s="339"/>
      <c r="BT33" s="339"/>
      <c r="BU33" s="339"/>
      <c r="BV33" s="339"/>
      <c r="BW33" s="339"/>
      <c r="BX33" s="339"/>
      <c r="BY33" s="339"/>
      <c r="BZ33" s="339"/>
    </row>
    <row r="34" spans="1:78" s="154" customFormat="1" ht="18.95" customHeight="1">
      <c r="A34" s="1127"/>
      <c r="B34" s="216"/>
      <c r="C34" s="217"/>
      <c r="D34" s="218"/>
      <c r="E34" s="219"/>
      <c r="F34" s="220"/>
      <c r="G34" s="221"/>
      <c r="H34" s="222"/>
      <c r="I34" s="223"/>
      <c r="J34" s="223"/>
      <c r="K34" s="224"/>
      <c r="L34" s="224"/>
      <c r="M34" s="1841"/>
      <c r="N34" s="1842"/>
      <c r="O34" s="1843"/>
      <c r="P34" s="225" t="str">
        <f t="shared" si="0"/>
        <v>X</v>
      </c>
      <c r="Q34" s="732" t="str">
        <f t="shared" si="1"/>
        <v/>
      </c>
      <c r="R34" s="339"/>
      <c r="S34" s="339"/>
      <c r="T34" s="339"/>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339"/>
      <c r="AX34" s="339"/>
      <c r="AY34" s="339"/>
      <c r="AZ34" s="339"/>
      <c r="BA34" s="339"/>
      <c r="BB34" s="339"/>
      <c r="BC34" s="339"/>
      <c r="BD34" s="339"/>
      <c r="BE34" s="339"/>
      <c r="BF34" s="339"/>
      <c r="BG34" s="339"/>
      <c r="BH34" s="339"/>
      <c r="BI34" s="339"/>
      <c r="BJ34" s="339"/>
      <c r="BK34" s="339"/>
      <c r="BL34" s="339"/>
      <c r="BM34" s="339"/>
      <c r="BN34" s="339"/>
      <c r="BO34" s="339"/>
      <c r="BP34" s="339"/>
      <c r="BQ34" s="339"/>
      <c r="BR34" s="339"/>
      <c r="BS34" s="339"/>
      <c r="BT34" s="339"/>
      <c r="BU34" s="339"/>
      <c r="BV34" s="339"/>
      <c r="BW34" s="339"/>
      <c r="BX34" s="339"/>
      <c r="BY34" s="339"/>
      <c r="BZ34" s="339"/>
    </row>
    <row r="35" spans="1:78" s="154" customFormat="1" ht="18.95" customHeight="1">
      <c r="A35" s="1127"/>
      <c r="B35" s="216"/>
      <c r="C35" s="217"/>
      <c r="D35" s="218"/>
      <c r="E35" s="219"/>
      <c r="F35" s="220"/>
      <c r="G35" s="221"/>
      <c r="H35" s="222"/>
      <c r="I35" s="223"/>
      <c r="J35" s="223"/>
      <c r="K35" s="224"/>
      <c r="L35" s="224"/>
      <c r="M35" s="1841"/>
      <c r="N35" s="1842"/>
      <c r="O35" s="1843"/>
      <c r="P35" s="225" t="str">
        <f t="shared" si="0"/>
        <v>X</v>
      </c>
      <c r="Q35" s="732" t="str">
        <f t="shared" si="1"/>
        <v/>
      </c>
      <c r="R35" s="339"/>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9"/>
      <c r="AY35" s="339"/>
      <c r="AZ35" s="339"/>
      <c r="BA35" s="339"/>
      <c r="BB35" s="339"/>
      <c r="BC35" s="339"/>
      <c r="BD35" s="339"/>
      <c r="BE35" s="339"/>
      <c r="BF35" s="339"/>
      <c r="BG35" s="339"/>
      <c r="BH35" s="339"/>
      <c r="BI35" s="339"/>
      <c r="BJ35" s="339"/>
      <c r="BK35" s="339"/>
      <c r="BL35" s="339"/>
      <c r="BM35" s="339"/>
      <c r="BN35" s="339"/>
      <c r="BO35" s="339"/>
      <c r="BP35" s="339"/>
      <c r="BQ35" s="339"/>
      <c r="BR35" s="339"/>
      <c r="BS35" s="339"/>
      <c r="BT35" s="339"/>
      <c r="BU35" s="339"/>
      <c r="BV35" s="339"/>
      <c r="BW35" s="339"/>
      <c r="BX35" s="339"/>
      <c r="BY35" s="339"/>
      <c r="BZ35" s="339"/>
    </row>
    <row r="36" spans="1:78" s="154" customFormat="1" ht="18.95" customHeight="1">
      <c r="A36" s="1127"/>
      <c r="B36" s="216"/>
      <c r="C36" s="217"/>
      <c r="D36" s="218"/>
      <c r="E36" s="219"/>
      <c r="F36" s="220"/>
      <c r="G36" s="221"/>
      <c r="H36" s="222"/>
      <c r="I36" s="223"/>
      <c r="J36" s="223"/>
      <c r="K36" s="224"/>
      <c r="L36" s="224"/>
      <c r="M36" s="1841"/>
      <c r="N36" s="1842"/>
      <c r="O36" s="1843"/>
      <c r="P36" s="225" t="str">
        <f t="shared" si="0"/>
        <v>X</v>
      </c>
      <c r="Q36" s="732" t="str">
        <f t="shared" si="1"/>
        <v/>
      </c>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9"/>
      <c r="BC36" s="339"/>
      <c r="BD36" s="339"/>
      <c r="BE36" s="339"/>
      <c r="BF36" s="339"/>
      <c r="BG36" s="339"/>
      <c r="BH36" s="339"/>
      <c r="BI36" s="339"/>
      <c r="BJ36" s="339"/>
      <c r="BK36" s="339"/>
      <c r="BL36" s="339"/>
      <c r="BM36" s="339"/>
      <c r="BN36" s="339"/>
      <c r="BO36" s="339"/>
      <c r="BP36" s="339"/>
      <c r="BQ36" s="339"/>
      <c r="BR36" s="339"/>
      <c r="BS36" s="339"/>
      <c r="BT36" s="339"/>
      <c r="BU36" s="339"/>
      <c r="BV36" s="339"/>
      <c r="BW36" s="339"/>
      <c r="BX36" s="339"/>
      <c r="BY36" s="339"/>
      <c r="BZ36" s="339"/>
    </row>
    <row r="37" spans="1:78" s="154" customFormat="1" ht="18.95" customHeight="1">
      <c r="A37" s="1127"/>
      <c r="B37" s="216"/>
      <c r="C37" s="217"/>
      <c r="D37" s="218"/>
      <c r="E37" s="219"/>
      <c r="F37" s="220"/>
      <c r="G37" s="221"/>
      <c r="H37" s="222"/>
      <c r="I37" s="223"/>
      <c r="J37" s="223"/>
      <c r="K37" s="224"/>
      <c r="L37" s="224"/>
      <c r="M37" s="1841"/>
      <c r="N37" s="1842"/>
      <c r="O37" s="1843"/>
      <c r="P37" s="225" t="str">
        <f t="shared" si="0"/>
        <v>X</v>
      </c>
      <c r="Q37" s="732" t="str">
        <f t="shared" si="1"/>
        <v/>
      </c>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9"/>
      <c r="BC37" s="339"/>
      <c r="BD37" s="339"/>
      <c r="BE37" s="339"/>
      <c r="BF37" s="339"/>
      <c r="BG37" s="339"/>
      <c r="BH37" s="339"/>
      <c r="BI37" s="339"/>
      <c r="BJ37" s="339"/>
      <c r="BK37" s="339"/>
      <c r="BL37" s="339"/>
      <c r="BM37" s="339"/>
      <c r="BN37" s="339"/>
      <c r="BO37" s="339"/>
      <c r="BP37" s="339"/>
      <c r="BQ37" s="339"/>
      <c r="BR37" s="339"/>
      <c r="BS37" s="339"/>
      <c r="BT37" s="339"/>
      <c r="BU37" s="339"/>
      <c r="BV37" s="339"/>
      <c r="BW37" s="339"/>
      <c r="BX37" s="339"/>
      <c r="BY37" s="339"/>
      <c r="BZ37" s="339"/>
    </row>
    <row r="38" spans="1:78" s="154" customFormat="1" ht="18.95" customHeight="1">
      <c r="A38" s="1127"/>
      <c r="B38" s="216"/>
      <c r="C38" s="217"/>
      <c r="D38" s="218"/>
      <c r="E38" s="219"/>
      <c r="F38" s="220"/>
      <c r="G38" s="221"/>
      <c r="H38" s="222"/>
      <c r="I38" s="223"/>
      <c r="J38" s="223"/>
      <c r="K38" s="224"/>
      <c r="L38" s="224"/>
      <c r="M38" s="1841"/>
      <c r="N38" s="1842"/>
      <c r="O38" s="1843"/>
      <c r="P38" s="225" t="str">
        <f t="shared" si="0"/>
        <v>X</v>
      </c>
      <c r="Q38" s="732" t="str">
        <f t="shared" si="1"/>
        <v/>
      </c>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9"/>
      <c r="BC38" s="339"/>
      <c r="BD38" s="339"/>
      <c r="BE38" s="339"/>
      <c r="BF38" s="339"/>
      <c r="BG38" s="339"/>
      <c r="BH38" s="339"/>
      <c r="BI38" s="339"/>
      <c r="BJ38" s="339"/>
      <c r="BK38" s="339"/>
      <c r="BL38" s="339"/>
      <c r="BM38" s="339"/>
      <c r="BN38" s="339"/>
      <c r="BO38" s="339"/>
      <c r="BP38" s="339"/>
      <c r="BQ38" s="339"/>
      <c r="BR38" s="339"/>
      <c r="BS38" s="339"/>
      <c r="BT38" s="339"/>
      <c r="BU38" s="339"/>
      <c r="BV38" s="339"/>
      <c r="BW38" s="339"/>
      <c r="BX38" s="339"/>
      <c r="BY38" s="339"/>
      <c r="BZ38" s="339"/>
    </row>
    <row r="39" spans="1:78" s="154" customFormat="1" ht="18.95" customHeight="1">
      <c r="A39" s="1127"/>
      <c r="B39" s="216"/>
      <c r="C39" s="217"/>
      <c r="D39" s="218"/>
      <c r="E39" s="219"/>
      <c r="F39" s="220"/>
      <c r="G39" s="221"/>
      <c r="H39" s="222"/>
      <c r="I39" s="223"/>
      <c r="J39" s="223"/>
      <c r="K39" s="224"/>
      <c r="L39" s="224"/>
      <c r="M39" s="1841"/>
      <c r="N39" s="1842"/>
      <c r="O39" s="1843"/>
      <c r="P39" s="225" t="str">
        <f t="shared" si="0"/>
        <v>X</v>
      </c>
      <c r="Q39" s="732" t="str">
        <f t="shared" si="1"/>
        <v/>
      </c>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c r="BM39" s="339"/>
      <c r="BN39" s="339"/>
      <c r="BO39" s="339"/>
      <c r="BP39" s="339"/>
      <c r="BQ39" s="339"/>
      <c r="BR39" s="339"/>
      <c r="BS39" s="339"/>
      <c r="BT39" s="339"/>
      <c r="BU39" s="339"/>
      <c r="BV39" s="339"/>
      <c r="BW39" s="339"/>
      <c r="BX39" s="339"/>
      <c r="BY39" s="339"/>
      <c r="BZ39" s="339"/>
    </row>
    <row r="40" spans="1:78" s="154" customFormat="1" ht="18.95" customHeight="1">
      <c r="A40" s="1127"/>
      <c r="B40" s="216"/>
      <c r="C40" s="217"/>
      <c r="D40" s="218"/>
      <c r="E40" s="219"/>
      <c r="F40" s="220"/>
      <c r="G40" s="221"/>
      <c r="H40" s="222"/>
      <c r="I40" s="223"/>
      <c r="J40" s="223"/>
      <c r="K40" s="224"/>
      <c r="L40" s="224"/>
      <c r="M40" s="1841"/>
      <c r="N40" s="1842"/>
      <c r="O40" s="1843"/>
      <c r="P40" s="225" t="str">
        <f t="shared" si="0"/>
        <v>X</v>
      </c>
      <c r="Q40" s="732" t="str">
        <f t="shared" si="1"/>
        <v/>
      </c>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9"/>
      <c r="BC40" s="339"/>
      <c r="BD40" s="339"/>
      <c r="BE40" s="339"/>
      <c r="BF40" s="339"/>
      <c r="BG40" s="339"/>
      <c r="BH40" s="339"/>
      <c r="BI40" s="339"/>
      <c r="BJ40" s="339"/>
      <c r="BK40" s="339"/>
      <c r="BL40" s="339"/>
      <c r="BM40" s="339"/>
      <c r="BN40" s="339"/>
      <c r="BO40" s="339"/>
      <c r="BP40" s="339"/>
      <c r="BQ40" s="339"/>
      <c r="BR40" s="339"/>
      <c r="BS40" s="339"/>
      <c r="BT40" s="339"/>
      <c r="BU40" s="339"/>
      <c r="BV40" s="339"/>
      <c r="BW40" s="339"/>
      <c r="BX40" s="339"/>
      <c r="BY40" s="339"/>
      <c r="BZ40" s="339"/>
    </row>
    <row r="41" spans="1:78" s="154" customFormat="1" ht="18.95" customHeight="1">
      <c r="A41" s="1127"/>
      <c r="B41" s="216"/>
      <c r="C41" s="217"/>
      <c r="D41" s="218"/>
      <c r="E41" s="219"/>
      <c r="F41" s="220"/>
      <c r="G41" s="221"/>
      <c r="H41" s="222"/>
      <c r="I41" s="223"/>
      <c r="J41" s="223"/>
      <c r="K41" s="224"/>
      <c r="L41" s="224"/>
      <c r="M41" s="1841"/>
      <c r="N41" s="1842"/>
      <c r="O41" s="1843"/>
      <c r="P41" s="225" t="str">
        <f t="shared" si="0"/>
        <v>X</v>
      </c>
      <c r="Q41" s="732" t="str">
        <f t="shared" si="1"/>
        <v/>
      </c>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39"/>
      <c r="AV41" s="339"/>
      <c r="AW41" s="339"/>
      <c r="AX41" s="339"/>
      <c r="AY41" s="339"/>
      <c r="AZ41" s="339"/>
      <c r="BA41" s="339"/>
      <c r="BB41" s="339"/>
      <c r="BC41" s="339"/>
      <c r="BD41" s="339"/>
      <c r="BE41" s="339"/>
      <c r="BF41" s="339"/>
      <c r="BG41" s="339"/>
      <c r="BH41" s="339"/>
      <c r="BI41" s="339"/>
      <c r="BJ41" s="339"/>
      <c r="BK41" s="339"/>
      <c r="BL41" s="339"/>
      <c r="BM41" s="339"/>
      <c r="BN41" s="339"/>
      <c r="BO41" s="339"/>
      <c r="BP41" s="339"/>
      <c r="BQ41" s="339"/>
      <c r="BR41" s="339"/>
      <c r="BS41" s="339"/>
      <c r="BT41" s="339"/>
      <c r="BU41" s="339"/>
      <c r="BV41" s="339"/>
      <c r="BW41" s="339"/>
      <c r="BX41" s="339"/>
      <c r="BY41" s="339"/>
      <c r="BZ41" s="339"/>
    </row>
    <row r="42" spans="1:78" s="154" customFormat="1" ht="18.95" customHeight="1">
      <c r="A42" s="1127"/>
      <c r="B42" s="216"/>
      <c r="C42" s="217"/>
      <c r="D42" s="218"/>
      <c r="E42" s="219"/>
      <c r="F42" s="220"/>
      <c r="G42" s="221"/>
      <c r="H42" s="222"/>
      <c r="I42" s="223"/>
      <c r="J42" s="223"/>
      <c r="K42" s="224"/>
      <c r="L42" s="224"/>
      <c r="M42" s="1841"/>
      <c r="N42" s="1842"/>
      <c r="O42" s="1843"/>
      <c r="P42" s="225" t="str">
        <f t="shared" si="0"/>
        <v>X</v>
      </c>
      <c r="Q42" s="732" t="str">
        <f t="shared" si="1"/>
        <v/>
      </c>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9"/>
      <c r="BC42" s="339"/>
      <c r="BD42" s="339"/>
      <c r="BE42" s="339"/>
      <c r="BF42" s="339"/>
      <c r="BG42" s="339"/>
      <c r="BH42" s="339"/>
      <c r="BI42" s="339"/>
      <c r="BJ42" s="339"/>
      <c r="BK42" s="339"/>
      <c r="BL42" s="339"/>
      <c r="BM42" s="339"/>
      <c r="BN42" s="339"/>
      <c r="BO42" s="339"/>
      <c r="BP42" s="339"/>
      <c r="BQ42" s="339"/>
      <c r="BR42" s="339"/>
      <c r="BS42" s="339"/>
      <c r="BT42" s="339"/>
      <c r="BU42" s="339"/>
      <c r="BV42" s="339"/>
      <c r="BW42" s="339"/>
      <c r="BX42" s="339"/>
      <c r="BY42" s="339"/>
      <c r="BZ42" s="339"/>
    </row>
    <row r="43" spans="1:78" s="154" customFormat="1" ht="18.95" customHeight="1">
      <c r="A43" s="1127"/>
      <c r="B43" s="216"/>
      <c r="C43" s="217"/>
      <c r="D43" s="218"/>
      <c r="E43" s="219"/>
      <c r="F43" s="220"/>
      <c r="G43" s="221"/>
      <c r="H43" s="222"/>
      <c r="I43" s="223"/>
      <c r="J43" s="223"/>
      <c r="K43" s="224"/>
      <c r="L43" s="224"/>
      <c r="M43" s="1841"/>
      <c r="N43" s="1842"/>
      <c r="O43" s="1843"/>
      <c r="P43" s="225" t="str">
        <f t="shared" si="0"/>
        <v>X</v>
      </c>
      <c r="Q43" s="732" t="str">
        <f t="shared" si="1"/>
        <v/>
      </c>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9"/>
      <c r="AV43" s="339"/>
      <c r="AW43" s="339"/>
      <c r="AX43" s="339"/>
      <c r="AY43" s="339"/>
      <c r="AZ43" s="339"/>
      <c r="BA43" s="339"/>
      <c r="BB43" s="339"/>
      <c r="BC43" s="339"/>
      <c r="BD43" s="339"/>
      <c r="BE43" s="339"/>
      <c r="BF43" s="339"/>
      <c r="BG43" s="339"/>
      <c r="BH43" s="339"/>
      <c r="BI43" s="339"/>
      <c r="BJ43" s="339"/>
      <c r="BK43" s="339"/>
      <c r="BL43" s="339"/>
      <c r="BM43" s="339"/>
      <c r="BN43" s="339"/>
      <c r="BO43" s="339"/>
      <c r="BP43" s="339"/>
      <c r="BQ43" s="339"/>
      <c r="BR43" s="339"/>
      <c r="BS43" s="339"/>
      <c r="BT43" s="339"/>
      <c r="BU43" s="339"/>
      <c r="BV43" s="339"/>
      <c r="BW43" s="339"/>
      <c r="BX43" s="339"/>
      <c r="BY43" s="339"/>
      <c r="BZ43" s="339"/>
    </row>
    <row r="44" spans="1:78" s="154" customFormat="1" ht="18.95" customHeight="1">
      <c r="A44" s="1127"/>
      <c r="B44" s="216"/>
      <c r="C44" s="217"/>
      <c r="D44" s="218"/>
      <c r="E44" s="219"/>
      <c r="F44" s="220"/>
      <c r="G44" s="221"/>
      <c r="H44" s="222"/>
      <c r="I44" s="223"/>
      <c r="J44" s="223"/>
      <c r="K44" s="224"/>
      <c r="L44" s="224"/>
      <c r="M44" s="1841"/>
      <c r="N44" s="1842"/>
      <c r="O44" s="1843"/>
      <c r="P44" s="225" t="str">
        <f t="shared" si="0"/>
        <v>X</v>
      </c>
      <c r="Q44" s="732" t="str">
        <f t="shared" si="1"/>
        <v/>
      </c>
      <c r="R44" s="339"/>
      <c r="S44" s="339"/>
      <c r="T44" s="339"/>
      <c r="U44" s="339"/>
      <c r="V44" s="339"/>
      <c r="W44" s="339"/>
      <c r="X44" s="339"/>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c r="AU44" s="339"/>
      <c r="AV44" s="339"/>
      <c r="AW44" s="339"/>
      <c r="AX44" s="339"/>
      <c r="AY44" s="339"/>
      <c r="AZ44" s="339"/>
      <c r="BA44" s="339"/>
      <c r="BB44" s="339"/>
      <c r="BC44" s="339"/>
      <c r="BD44" s="339"/>
      <c r="BE44" s="339"/>
      <c r="BF44" s="339"/>
      <c r="BG44" s="339"/>
      <c r="BH44" s="339"/>
      <c r="BI44" s="339"/>
      <c r="BJ44" s="339"/>
      <c r="BK44" s="339"/>
      <c r="BL44" s="339"/>
      <c r="BM44" s="339"/>
      <c r="BN44" s="339"/>
      <c r="BO44" s="339"/>
      <c r="BP44" s="339"/>
      <c r="BQ44" s="339"/>
      <c r="BR44" s="339"/>
      <c r="BS44" s="339"/>
      <c r="BT44" s="339"/>
      <c r="BU44" s="339"/>
      <c r="BV44" s="339"/>
      <c r="BW44" s="339"/>
      <c r="BX44" s="339"/>
      <c r="BY44" s="339"/>
      <c r="BZ44" s="339"/>
    </row>
    <row r="45" spans="1:78" s="154" customFormat="1" ht="18.95" customHeight="1">
      <c r="A45" s="1127"/>
      <c r="B45" s="216"/>
      <c r="C45" s="217"/>
      <c r="D45" s="218"/>
      <c r="E45" s="219"/>
      <c r="F45" s="220"/>
      <c r="G45" s="221"/>
      <c r="H45" s="222"/>
      <c r="I45" s="223"/>
      <c r="J45" s="223"/>
      <c r="K45" s="224"/>
      <c r="L45" s="224"/>
      <c r="M45" s="1841"/>
      <c r="N45" s="1842"/>
      <c r="O45" s="1843"/>
      <c r="P45" s="225" t="str">
        <f t="shared" si="0"/>
        <v>X</v>
      </c>
      <c r="Q45" s="732" t="str">
        <f t="shared" si="1"/>
        <v/>
      </c>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39"/>
      <c r="AV45" s="339"/>
      <c r="AW45" s="339"/>
      <c r="AX45" s="339"/>
      <c r="AY45" s="339"/>
      <c r="AZ45" s="339"/>
      <c r="BA45" s="339"/>
      <c r="BB45" s="339"/>
      <c r="BC45" s="339"/>
      <c r="BD45" s="339"/>
      <c r="BE45" s="339"/>
      <c r="BF45" s="339"/>
      <c r="BG45" s="339"/>
      <c r="BH45" s="339"/>
      <c r="BI45" s="339"/>
      <c r="BJ45" s="339"/>
      <c r="BK45" s="339"/>
      <c r="BL45" s="339"/>
      <c r="BM45" s="339"/>
      <c r="BN45" s="339"/>
      <c r="BO45" s="339"/>
      <c r="BP45" s="339"/>
      <c r="BQ45" s="339"/>
      <c r="BR45" s="339"/>
      <c r="BS45" s="339"/>
      <c r="BT45" s="339"/>
      <c r="BU45" s="339"/>
      <c r="BV45" s="339"/>
      <c r="BW45" s="339"/>
      <c r="BX45" s="339"/>
      <c r="BY45" s="339"/>
      <c r="BZ45" s="339"/>
    </row>
    <row r="46" spans="1:78" s="154" customFormat="1" ht="18.95" customHeight="1">
      <c r="A46" s="1127"/>
      <c r="B46" s="216"/>
      <c r="C46" s="217"/>
      <c r="D46" s="218"/>
      <c r="E46" s="219"/>
      <c r="F46" s="220"/>
      <c r="G46" s="221"/>
      <c r="H46" s="222"/>
      <c r="I46" s="223"/>
      <c r="J46" s="223"/>
      <c r="K46" s="224"/>
      <c r="L46" s="224"/>
      <c r="M46" s="1841"/>
      <c r="N46" s="1842"/>
      <c r="O46" s="1843"/>
      <c r="P46" s="225" t="str">
        <f t="shared" si="0"/>
        <v>X</v>
      </c>
      <c r="Q46" s="732" t="str">
        <f t="shared" si="1"/>
        <v/>
      </c>
      <c r="R46" s="339"/>
      <c r="S46" s="339"/>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9"/>
      <c r="AV46" s="339"/>
      <c r="AW46" s="339"/>
      <c r="AX46" s="339"/>
      <c r="AY46" s="339"/>
      <c r="AZ46" s="339"/>
      <c r="BA46" s="339"/>
      <c r="BB46" s="339"/>
      <c r="BC46" s="339"/>
      <c r="BD46" s="339"/>
      <c r="BE46" s="339"/>
      <c r="BF46" s="339"/>
      <c r="BG46" s="339"/>
      <c r="BH46" s="339"/>
      <c r="BI46" s="339"/>
      <c r="BJ46" s="339"/>
      <c r="BK46" s="339"/>
      <c r="BL46" s="339"/>
      <c r="BM46" s="339"/>
      <c r="BN46" s="339"/>
      <c r="BO46" s="339"/>
      <c r="BP46" s="339"/>
      <c r="BQ46" s="339"/>
      <c r="BR46" s="339"/>
      <c r="BS46" s="339"/>
      <c r="BT46" s="339"/>
      <c r="BU46" s="339"/>
      <c r="BV46" s="339"/>
      <c r="BW46" s="339"/>
      <c r="BX46" s="339"/>
      <c r="BY46" s="339"/>
      <c r="BZ46" s="339"/>
    </row>
    <row r="47" spans="1:78" s="154" customFormat="1" ht="18.95" customHeight="1">
      <c r="A47" s="1127"/>
      <c r="B47" s="216"/>
      <c r="C47" s="217"/>
      <c r="D47" s="218"/>
      <c r="E47" s="219"/>
      <c r="F47" s="220"/>
      <c r="G47" s="221"/>
      <c r="H47" s="222"/>
      <c r="I47" s="223"/>
      <c r="J47" s="223"/>
      <c r="K47" s="224"/>
      <c r="L47" s="224"/>
      <c r="M47" s="1841"/>
      <c r="N47" s="1842"/>
      <c r="O47" s="1843"/>
      <c r="P47" s="225" t="str">
        <f>IF(C47="Reference","X",IF(MAX(H47:L47)&gt;(B47+E47),"",IF(MIN(H47:L47)&lt;(B47-D47),"","X")))</f>
        <v>X</v>
      </c>
      <c r="Q47" s="732" t="str">
        <f t="shared" si="1"/>
        <v/>
      </c>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339"/>
      <c r="BL47" s="339"/>
      <c r="BM47" s="339"/>
      <c r="BN47" s="339"/>
      <c r="BO47" s="339"/>
      <c r="BP47" s="339"/>
      <c r="BQ47" s="339"/>
      <c r="BR47" s="339"/>
      <c r="BS47" s="339"/>
      <c r="BT47" s="339"/>
      <c r="BU47" s="339"/>
      <c r="BV47" s="339"/>
      <c r="BW47" s="339"/>
      <c r="BX47" s="339"/>
      <c r="BY47" s="339"/>
      <c r="BZ47" s="339"/>
    </row>
    <row r="48" spans="1:78" s="154" customFormat="1" ht="21.75" customHeight="1">
      <c r="A48" s="733"/>
      <c r="B48" s="734" t="s">
        <v>628</v>
      </c>
      <c r="C48" s="228"/>
      <c r="D48" s="229"/>
      <c r="E48" s="228"/>
      <c r="F48" s="735"/>
      <c r="G48" s="736"/>
      <c r="H48" s="228"/>
      <c r="I48" s="228"/>
      <c r="J48" s="228"/>
      <c r="K48" s="228"/>
      <c r="L48" s="228"/>
      <c r="M48" s="737"/>
      <c r="N48" s="58"/>
      <c r="O48" s="58"/>
      <c r="P48" s="230"/>
      <c r="Q48" s="738"/>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9"/>
      <c r="BC48" s="339"/>
      <c r="BD48" s="339"/>
      <c r="BE48" s="339"/>
      <c r="BF48" s="339"/>
      <c r="BG48" s="339"/>
      <c r="BH48" s="339"/>
      <c r="BI48" s="339"/>
      <c r="BJ48" s="339"/>
      <c r="BK48" s="339"/>
      <c r="BL48" s="339"/>
      <c r="BM48" s="339"/>
      <c r="BN48" s="339"/>
      <c r="BO48" s="339"/>
      <c r="BP48" s="339"/>
      <c r="BQ48" s="339"/>
      <c r="BR48" s="339"/>
      <c r="BS48" s="339"/>
      <c r="BT48" s="339"/>
      <c r="BU48" s="339"/>
      <c r="BV48" s="339"/>
      <c r="BW48" s="339"/>
      <c r="BX48" s="339"/>
      <c r="BY48" s="339"/>
      <c r="BZ48" s="339"/>
    </row>
    <row r="49" spans="1:18" ht="4.5" customHeight="1">
      <c r="A49" s="739"/>
      <c r="B49" s="53"/>
      <c r="C49" s="53"/>
      <c r="D49" s="53"/>
      <c r="E49" s="53"/>
      <c r="F49" s="53"/>
      <c r="G49" s="53"/>
      <c r="H49" s="53"/>
      <c r="I49" s="53"/>
      <c r="J49" s="53"/>
      <c r="K49" s="53"/>
      <c r="L49" s="53"/>
      <c r="M49" s="53"/>
      <c r="N49" s="53"/>
      <c r="O49" s="53"/>
      <c r="P49" s="53"/>
      <c r="Q49" s="740"/>
    </row>
    <row r="50" spans="1:18">
      <c r="A50" s="741"/>
      <c r="B50" s="53"/>
      <c r="C50" s="53"/>
      <c r="D50" s="56"/>
      <c r="E50" s="56"/>
      <c r="F50" s="1930" t="s">
        <v>629</v>
      </c>
      <c r="G50" s="1931"/>
      <c r="H50" s="1931"/>
      <c r="I50" s="1931"/>
      <c r="J50" s="1931"/>
      <c r="K50" s="1931"/>
      <c r="L50" s="1931"/>
      <c r="M50" s="1931"/>
      <c r="N50" s="1931"/>
      <c r="O50" s="1931"/>
      <c r="P50" s="1931"/>
      <c r="Q50" s="1932"/>
      <c r="R50" s="299"/>
    </row>
    <row r="51" spans="1:18" ht="4.5" customHeight="1">
      <c r="A51" s="739"/>
      <c r="B51" s="53"/>
      <c r="C51" s="53"/>
      <c r="D51" s="53"/>
      <c r="E51" s="53"/>
      <c r="F51" s="53"/>
      <c r="G51" s="53"/>
      <c r="H51" s="53"/>
      <c r="I51" s="53"/>
      <c r="J51" s="53"/>
      <c r="K51" s="53"/>
      <c r="L51" s="53"/>
      <c r="M51" s="53"/>
      <c r="N51" s="53"/>
      <c r="O51" s="53"/>
      <c r="P51" s="53"/>
      <c r="Q51" s="740"/>
    </row>
    <row r="52" spans="1:18" ht="15.75" customHeight="1">
      <c r="A52" s="1879"/>
      <c r="B52" s="1412"/>
      <c r="C52" s="233"/>
      <c r="D52" s="53"/>
      <c r="E52" s="53"/>
      <c r="F52" s="53"/>
      <c r="G52" s="1880" t="s">
        <v>630</v>
      </c>
      <c r="H52" s="1866"/>
      <c r="I52" s="1866"/>
      <c r="J52" s="1866"/>
      <c r="K52" s="1866"/>
      <c r="L52" s="1866" t="s">
        <v>631</v>
      </c>
      <c r="M52" s="1866"/>
      <c r="N52" s="1866"/>
      <c r="O52" s="1866" t="s">
        <v>632</v>
      </c>
      <c r="P52" s="1866"/>
      <c r="Q52" s="1867"/>
    </row>
    <row r="53" spans="1:18" ht="14.25" customHeight="1" thickBot="1">
      <c r="A53" s="1868"/>
      <c r="B53" s="1869"/>
      <c r="C53" s="1128"/>
      <c r="D53" s="1129"/>
      <c r="E53" s="1129"/>
      <c r="F53" s="1129"/>
      <c r="G53" s="1870"/>
      <c r="H53" s="1871"/>
      <c r="I53" s="1871"/>
      <c r="J53" s="1871"/>
      <c r="K53" s="1871"/>
      <c r="L53" s="1871"/>
      <c r="M53" s="1871"/>
      <c r="N53" s="1871"/>
      <c r="O53" s="1871"/>
      <c r="P53" s="1871"/>
      <c r="Q53" s="1872"/>
    </row>
    <row r="54" spans="1:18">
      <c r="A54" s="94"/>
      <c r="B54" s="94"/>
      <c r="C54" s="94"/>
      <c r="D54" s="94"/>
      <c r="E54" s="94"/>
      <c r="F54" s="94"/>
      <c r="G54" s="94"/>
      <c r="H54" s="94"/>
      <c r="I54" s="94"/>
      <c r="J54" s="94"/>
      <c r="K54" s="94"/>
      <c r="L54" s="94"/>
      <c r="M54" s="94"/>
      <c r="N54" s="94"/>
      <c r="O54" s="94"/>
      <c r="P54" s="94"/>
      <c r="Q54" s="94"/>
    </row>
    <row r="55" spans="1:18">
      <c r="A55" s="94"/>
      <c r="B55" s="94"/>
      <c r="C55" s="94"/>
      <c r="D55" s="94"/>
      <c r="E55" s="94"/>
      <c r="F55" s="94"/>
      <c r="G55" s="94"/>
      <c r="H55" s="94"/>
      <c r="I55" s="94"/>
      <c r="J55" s="94"/>
      <c r="K55" s="94"/>
      <c r="L55" s="94"/>
      <c r="M55" s="94"/>
      <c r="N55" s="94"/>
      <c r="O55" s="94"/>
      <c r="P55" s="94"/>
      <c r="Q55" s="94"/>
    </row>
    <row r="56" spans="1:18">
      <c r="A56" s="94"/>
      <c r="B56" s="94"/>
      <c r="C56" s="94"/>
      <c r="D56" s="94"/>
      <c r="E56" s="94"/>
      <c r="F56" s="94"/>
      <c r="G56" s="94"/>
      <c r="H56" s="94"/>
      <c r="I56" s="94"/>
      <c r="J56" s="94"/>
      <c r="K56" s="94"/>
      <c r="L56" s="94"/>
      <c r="M56" s="94"/>
      <c r="N56" s="94"/>
      <c r="O56" s="94"/>
      <c r="P56" s="94"/>
      <c r="Q56" s="94"/>
    </row>
    <row r="57" spans="1:18">
      <c r="A57" s="94"/>
      <c r="B57" s="94"/>
      <c r="C57" s="94"/>
      <c r="D57" s="94"/>
      <c r="E57" s="94"/>
      <c r="F57" s="94"/>
      <c r="G57" s="94"/>
      <c r="H57" s="94"/>
      <c r="I57" s="94"/>
      <c r="J57" s="94"/>
      <c r="K57" s="94"/>
      <c r="L57" s="94"/>
      <c r="M57" s="94"/>
      <c r="N57" s="94"/>
      <c r="O57" s="94"/>
      <c r="P57" s="94"/>
      <c r="Q57" s="94"/>
    </row>
    <row r="58" spans="1:18">
      <c r="A58" s="94"/>
      <c r="B58" s="94"/>
      <c r="C58" s="94"/>
      <c r="D58" s="94"/>
      <c r="E58" s="94"/>
      <c r="F58" s="94"/>
      <c r="G58" s="94"/>
      <c r="H58" s="94"/>
      <c r="I58" s="94"/>
      <c r="J58" s="94"/>
      <c r="K58" s="94"/>
      <c r="L58" s="94"/>
      <c r="M58" s="94"/>
      <c r="N58" s="94"/>
      <c r="O58" s="94"/>
      <c r="P58" s="94"/>
      <c r="Q58" s="94"/>
    </row>
    <row r="59" spans="1:18">
      <c r="A59" s="94"/>
      <c r="B59" s="94"/>
      <c r="C59" s="94"/>
      <c r="D59" s="94"/>
      <c r="E59" s="94"/>
      <c r="F59" s="94"/>
      <c r="G59" s="94"/>
      <c r="H59" s="94"/>
      <c r="I59" s="94"/>
      <c r="J59" s="94"/>
      <c r="K59" s="94"/>
      <c r="L59" s="94"/>
      <c r="M59" s="94"/>
      <c r="N59" s="94"/>
      <c r="O59" s="94"/>
      <c r="P59" s="94"/>
      <c r="Q59" s="94"/>
    </row>
    <row r="60" spans="1:18">
      <c r="A60" s="94"/>
      <c r="B60" s="94"/>
      <c r="C60" s="94"/>
      <c r="D60" s="94"/>
      <c r="E60" s="94"/>
      <c r="F60" s="94"/>
      <c r="G60" s="94"/>
      <c r="H60" s="94"/>
      <c r="I60" s="94"/>
      <c r="J60" s="94"/>
      <c r="K60" s="94"/>
      <c r="L60" s="94"/>
      <c r="M60" s="94"/>
      <c r="N60" s="94"/>
      <c r="O60" s="94"/>
      <c r="P60" s="94"/>
      <c r="Q60" s="94"/>
    </row>
    <row r="61" spans="1:18">
      <c r="A61" s="94"/>
      <c r="B61" s="94"/>
      <c r="C61" s="94"/>
      <c r="D61" s="94"/>
      <c r="E61" s="94"/>
      <c r="F61" s="94"/>
      <c r="G61" s="94"/>
      <c r="H61" s="94"/>
      <c r="I61" s="94"/>
      <c r="J61" s="94"/>
      <c r="K61" s="94"/>
      <c r="L61" s="94"/>
      <c r="M61" s="94"/>
      <c r="N61" s="94"/>
      <c r="O61" s="94"/>
      <c r="P61" s="94"/>
      <c r="Q61" s="94"/>
    </row>
    <row r="62" spans="1:18">
      <c r="A62" s="94"/>
      <c r="B62" s="94"/>
      <c r="C62" s="94"/>
      <c r="D62" s="94"/>
      <c r="E62" s="94"/>
      <c r="F62" s="94"/>
      <c r="G62" s="94"/>
      <c r="H62" s="94"/>
      <c r="I62" s="94"/>
      <c r="J62" s="94"/>
      <c r="K62" s="94"/>
      <c r="L62" s="94"/>
      <c r="M62" s="94"/>
      <c r="N62" s="94"/>
      <c r="O62" s="94"/>
      <c r="P62" s="94"/>
      <c r="Q62" s="94"/>
    </row>
    <row r="63" spans="1:18">
      <c r="A63" s="94"/>
      <c r="B63" s="94"/>
      <c r="C63" s="94"/>
      <c r="D63" s="94"/>
      <c r="E63" s="94"/>
      <c r="F63" s="94"/>
      <c r="G63" s="94"/>
      <c r="H63" s="94"/>
      <c r="I63" s="94"/>
      <c r="J63" s="94"/>
      <c r="K63" s="94"/>
      <c r="L63" s="94"/>
      <c r="M63" s="94"/>
      <c r="N63" s="94"/>
      <c r="O63" s="94"/>
      <c r="P63" s="94"/>
      <c r="Q63" s="94"/>
    </row>
    <row r="64" spans="1:18">
      <c r="A64" s="94"/>
      <c r="B64" s="94"/>
      <c r="C64" s="94"/>
      <c r="D64" s="94"/>
      <c r="E64" s="94"/>
      <c r="F64" s="94"/>
      <c r="G64" s="94"/>
      <c r="H64" s="94"/>
      <c r="I64" s="94"/>
      <c r="J64" s="94"/>
      <c r="K64" s="94"/>
      <c r="L64" s="94"/>
      <c r="M64" s="94"/>
      <c r="N64" s="94"/>
      <c r="O64" s="94"/>
      <c r="P64" s="94"/>
      <c r="Q64" s="94"/>
    </row>
    <row r="65" spans="1:17">
      <c r="A65" s="94"/>
      <c r="B65" s="94"/>
      <c r="C65" s="94"/>
      <c r="D65" s="94"/>
      <c r="E65" s="94"/>
      <c r="F65" s="94"/>
      <c r="G65" s="94"/>
      <c r="H65" s="94"/>
      <c r="I65" s="94"/>
      <c r="J65" s="94"/>
      <c r="K65" s="94"/>
      <c r="L65" s="94"/>
      <c r="M65" s="94"/>
      <c r="N65" s="94"/>
      <c r="O65" s="94"/>
      <c r="P65" s="94"/>
      <c r="Q65" s="94"/>
    </row>
    <row r="66" spans="1:17">
      <c r="A66" s="94"/>
      <c r="B66" s="94"/>
      <c r="C66" s="94"/>
      <c r="D66" s="94"/>
      <c r="E66" s="94"/>
      <c r="F66" s="94"/>
      <c r="G66" s="94"/>
      <c r="H66" s="94"/>
      <c r="I66" s="94"/>
      <c r="J66" s="94"/>
      <c r="K66" s="94"/>
      <c r="L66" s="94"/>
      <c r="M66" s="94"/>
      <c r="N66" s="94"/>
      <c r="O66" s="94"/>
      <c r="P66" s="94"/>
      <c r="Q66" s="94"/>
    </row>
    <row r="67" spans="1:17">
      <c r="A67" s="94"/>
      <c r="B67" s="94"/>
      <c r="C67" s="94"/>
      <c r="D67" s="94"/>
      <c r="E67" s="94"/>
      <c r="F67" s="94"/>
      <c r="G67" s="94"/>
      <c r="H67" s="94"/>
      <c r="I67" s="94"/>
      <c r="J67" s="94"/>
      <c r="K67" s="94"/>
      <c r="L67" s="94"/>
      <c r="M67" s="94"/>
      <c r="N67" s="94"/>
      <c r="O67" s="94"/>
      <c r="P67" s="94"/>
      <c r="Q67" s="94"/>
    </row>
    <row r="68" spans="1:17">
      <c r="A68" s="94"/>
      <c r="B68" s="94"/>
      <c r="C68" s="94"/>
      <c r="D68" s="94"/>
      <c r="E68" s="94"/>
      <c r="F68" s="94"/>
      <c r="G68" s="94"/>
      <c r="H68" s="94"/>
      <c r="I68" s="94"/>
      <c r="J68" s="94"/>
      <c r="K68" s="94"/>
      <c r="L68" s="94"/>
      <c r="M68" s="94"/>
      <c r="N68" s="94"/>
      <c r="O68" s="94"/>
      <c r="P68" s="94"/>
      <c r="Q68" s="94"/>
    </row>
    <row r="69" spans="1:17">
      <c r="A69" s="94"/>
      <c r="B69" s="94"/>
      <c r="C69" s="94"/>
      <c r="D69" s="94"/>
      <c r="E69" s="94"/>
      <c r="F69" s="94"/>
      <c r="G69" s="94"/>
      <c r="H69" s="94"/>
      <c r="I69" s="94"/>
      <c r="J69" s="94"/>
      <c r="K69" s="94"/>
      <c r="L69" s="94"/>
      <c r="M69" s="94"/>
      <c r="N69" s="94"/>
      <c r="O69" s="94"/>
      <c r="P69" s="94"/>
      <c r="Q69" s="94"/>
    </row>
    <row r="70" spans="1:17">
      <c r="A70" s="94"/>
      <c r="B70" s="94"/>
      <c r="C70" s="94"/>
      <c r="D70" s="94"/>
      <c r="E70" s="94"/>
      <c r="F70" s="94"/>
      <c r="G70" s="94"/>
      <c r="H70" s="94"/>
      <c r="I70" s="94"/>
      <c r="J70" s="94"/>
      <c r="K70" s="94"/>
      <c r="L70" s="94"/>
      <c r="M70" s="94"/>
      <c r="N70" s="94"/>
      <c r="O70" s="94"/>
      <c r="P70" s="94"/>
      <c r="Q70" s="94"/>
    </row>
    <row r="71" spans="1:17">
      <c r="A71" s="94"/>
      <c r="B71" s="94"/>
      <c r="C71" s="94"/>
      <c r="D71" s="94"/>
      <c r="E71" s="94"/>
      <c r="F71" s="94"/>
      <c r="G71" s="94"/>
      <c r="H71" s="94"/>
      <c r="I71" s="94"/>
      <c r="J71" s="94"/>
      <c r="K71" s="94"/>
      <c r="L71" s="94"/>
      <c r="M71" s="94"/>
      <c r="N71" s="94"/>
      <c r="O71" s="94"/>
      <c r="P71" s="94"/>
      <c r="Q71" s="94"/>
    </row>
    <row r="72" spans="1:17">
      <c r="A72" s="94"/>
      <c r="B72" s="94"/>
      <c r="C72" s="94"/>
      <c r="D72" s="94"/>
      <c r="E72" s="94"/>
      <c r="F72" s="94"/>
      <c r="G72" s="94"/>
      <c r="H72" s="94"/>
      <c r="I72" s="94"/>
      <c r="J72" s="94"/>
      <c r="K72" s="94"/>
      <c r="L72" s="94"/>
      <c r="M72" s="94"/>
      <c r="N72" s="94"/>
      <c r="O72" s="94"/>
      <c r="P72" s="94"/>
      <c r="Q72" s="94"/>
    </row>
    <row r="73" spans="1:17">
      <c r="A73" s="94"/>
      <c r="B73" s="94"/>
      <c r="C73" s="94"/>
      <c r="D73" s="94"/>
      <c r="E73" s="94"/>
      <c r="F73" s="94"/>
      <c r="G73" s="94"/>
      <c r="H73" s="94"/>
      <c r="I73" s="94"/>
      <c r="J73" s="94"/>
      <c r="K73" s="94"/>
      <c r="L73" s="94"/>
      <c r="M73" s="94"/>
      <c r="N73" s="94"/>
      <c r="O73" s="94"/>
      <c r="P73" s="94"/>
      <c r="Q73" s="94"/>
    </row>
    <row r="74" spans="1:17">
      <c r="A74" s="94"/>
      <c r="B74" s="94"/>
      <c r="C74" s="94"/>
      <c r="D74" s="94"/>
      <c r="E74" s="94"/>
      <c r="F74" s="94"/>
      <c r="G74" s="94"/>
      <c r="H74" s="94"/>
      <c r="I74" s="94"/>
      <c r="J74" s="94"/>
      <c r="K74" s="94"/>
      <c r="L74" s="94"/>
      <c r="M74" s="94"/>
      <c r="N74" s="94"/>
      <c r="O74" s="94"/>
      <c r="P74" s="94"/>
      <c r="Q74" s="94"/>
    </row>
    <row r="75" spans="1:17">
      <c r="A75" s="94"/>
      <c r="B75" s="94"/>
      <c r="C75" s="94"/>
      <c r="D75" s="94"/>
      <c r="E75" s="94"/>
      <c r="F75" s="94"/>
      <c r="G75" s="94"/>
      <c r="H75" s="94"/>
      <c r="I75" s="94"/>
      <c r="J75" s="94"/>
      <c r="K75" s="94"/>
      <c r="L75" s="94"/>
      <c r="M75" s="94"/>
      <c r="N75" s="94"/>
      <c r="O75" s="94"/>
      <c r="P75" s="94"/>
      <c r="Q75" s="94"/>
    </row>
    <row r="76" spans="1:17">
      <c r="A76" s="94"/>
      <c r="B76" s="94"/>
      <c r="C76" s="94"/>
      <c r="D76" s="94"/>
      <c r="E76" s="94"/>
      <c r="F76" s="94"/>
      <c r="G76" s="94"/>
      <c r="H76" s="94"/>
      <c r="I76" s="94"/>
      <c r="J76" s="94"/>
      <c r="K76" s="94"/>
      <c r="L76" s="94"/>
      <c r="M76" s="94"/>
      <c r="N76" s="94"/>
      <c r="O76" s="94"/>
      <c r="P76" s="94"/>
      <c r="Q76" s="94"/>
    </row>
    <row r="77" spans="1:17">
      <c r="A77" s="94"/>
      <c r="B77" s="94"/>
      <c r="C77" s="94"/>
      <c r="D77" s="94"/>
      <c r="E77" s="94"/>
      <c r="F77" s="94"/>
      <c r="G77" s="94"/>
      <c r="H77" s="94"/>
      <c r="I77" s="94"/>
      <c r="J77" s="94"/>
      <c r="K77" s="94"/>
      <c r="L77" s="94"/>
      <c r="M77" s="94"/>
      <c r="N77" s="94"/>
      <c r="O77" s="94"/>
      <c r="P77" s="94"/>
      <c r="Q77" s="94"/>
    </row>
    <row r="78" spans="1:17">
      <c r="A78" s="94"/>
      <c r="B78" s="94"/>
      <c r="C78" s="94"/>
      <c r="D78" s="94"/>
      <c r="E78" s="94"/>
      <c r="F78" s="94"/>
      <c r="G78" s="94"/>
      <c r="H78" s="94"/>
      <c r="I78" s="94"/>
      <c r="J78" s="94"/>
      <c r="K78" s="94"/>
      <c r="L78" s="94"/>
      <c r="M78" s="94"/>
      <c r="N78" s="94"/>
      <c r="O78" s="94"/>
      <c r="P78" s="94"/>
      <c r="Q78" s="94"/>
    </row>
    <row r="79" spans="1:17">
      <c r="A79" s="94"/>
      <c r="B79" s="94"/>
      <c r="C79" s="94"/>
      <c r="D79" s="94"/>
      <c r="E79" s="94"/>
      <c r="F79" s="94"/>
      <c r="G79" s="94"/>
      <c r="H79" s="94"/>
      <c r="I79" s="94"/>
      <c r="J79" s="94"/>
      <c r="K79" s="94"/>
      <c r="L79" s="94"/>
      <c r="M79" s="94"/>
      <c r="N79" s="94"/>
      <c r="O79" s="94"/>
      <c r="P79" s="94"/>
      <c r="Q79" s="94"/>
    </row>
    <row r="80" spans="1:17">
      <c r="A80" s="94"/>
      <c r="B80" s="94"/>
      <c r="C80" s="94"/>
      <c r="D80" s="94"/>
      <c r="E80" s="94"/>
      <c r="F80" s="94"/>
      <c r="G80" s="94"/>
      <c r="H80" s="94"/>
      <c r="I80" s="94"/>
      <c r="J80" s="94"/>
      <c r="K80" s="94"/>
      <c r="L80" s="94"/>
      <c r="M80" s="94"/>
      <c r="N80" s="94"/>
      <c r="O80" s="94"/>
      <c r="P80" s="94"/>
      <c r="Q80" s="94"/>
    </row>
    <row r="81" spans="1:17">
      <c r="A81" s="94"/>
      <c r="B81" s="94"/>
      <c r="C81" s="94"/>
      <c r="D81" s="94"/>
      <c r="E81" s="94"/>
      <c r="F81" s="94"/>
      <c r="G81" s="94"/>
      <c r="H81" s="94"/>
      <c r="I81" s="94"/>
      <c r="J81" s="94"/>
      <c r="K81" s="94"/>
      <c r="L81" s="94"/>
      <c r="M81" s="94"/>
      <c r="N81" s="94"/>
      <c r="O81" s="94"/>
      <c r="P81" s="94"/>
      <c r="Q81" s="94"/>
    </row>
    <row r="82" spans="1:17">
      <c r="A82" s="94"/>
      <c r="B82" s="94"/>
      <c r="C82" s="94"/>
      <c r="D82" s="94"/>
      <c r="E82" s="94"/>
      <c r="F82" s="94"/>
      <c r="G82" s="94"/>
      <c r="H82" s="94"/>
      <c r="I82" s="94"/>
      <c r="J82" s="94"/>
      <c r="K82" s="94"/>
      <c r="L82" s="94"/>
      <c r="M82" s="94"/>
      <c r="N82" s="94"/>
      <c r="O82" s="94"/>
      <c r="P82" s="94"/>
      <c r="Q82" s="94"/>
    </row>
    <row r="83" spans="1:17">
      <c r="A83" s="94"/>
      <c r="B83" s="94"/>
      <c r="C83" s="94"/>
      <c r="D83" s="94"/>
      <c r="E83" s="94"/>
      <c r="F83" s="94"/>
      <c r="G83" s="94"/>
      <c r="H83" s="94"/>
      <c r="I83" s="94"/>
      <c r="J83" s="94"/>
      <c r="K83" s="94"/>
      <c r="L83" s="94"/>
      <c r="M83" s="94"/>
      <c r="N83" s="94"/>
      <c r="O83" s="94"/>
      <c r="P83" s="94"/>
      <c r="Q83" s="94"/>
    </row>
    <row r="84" spans="1:17">
      <c r="A84" s="94"/>
      <c r="B84" s="94"/>
      <c r="C84" s="94"/>
      <c r="D84" s="94"/>
      <c r="E84" s="94"/>
      <c r="F84" s="94"/>
      <c r="G84" s="94"/>
      <c r="H84" s="94"/>
      <c r="I84" s="94"/>
      <c r="J84" s="94"/>
      <c r="K84" s="94"/>
      <c r="L84" s="94"/>
      <c r="M84" s="94"/>
      <c r="N84" s="94"/>
      <c r="O84" s="94"/>
      <c r="P84" s="94"/>
      <c r="Q84" s="94"/>
    </row>
    <row r="85" spans="1:17">
      <c r="A85" s="94"/>
      <c r="B85" s="94"/>
      <c r="C85" s="94"/>
      <c r="D85" s="94"/>
      <c r="E85" s="94"/>
      <c r="F85" s="94"/>
      <c r="G85" s="94"/>
      <c r="H85" s="94"/>
      <c r="I85" s="94"/>
      <c r="J85" s="94"/>
      <c r="K85" s="94"/>
      <c r="L85" s="94"/>
      <c r="M85" s="94"/>
      <c r="N85" s="94"/>
      <c r="O85" s="94"/>
      <c r="P85" s="94"/>
      <c r="Q85" s="94"/>
    </row>
    <row r="86" spans="1:17">
      <c r="A86" s="94"/>
      <c r="B86" s="94"/>
      <c r="C86" s="94"/>
      <c r="D86" s="94"/>
      <c r="E86" s="94"/>
      <c r="F86" s="94"/>
      <c r="G86" s="94"/>
      <c r="H86" s="94"/>
      <c r="I86" s="94"/>
      <c r="J86" s="94"/>
      <c r="K86" s="94"/>
      <c r="L86" s="94"/>
      <c r="M86" s="94"/>
      <c r="N86" s="94"/>
      <c r="O86" s="94"/>
      <c r="P86" s="94"/>
      <c r="Q86" s="94"/>
    </row>
    <row r="87" spans="1:17">
      <c r="A87" s="94"/>
      <c r="B87" s="94"/>
      <c r="C87" s="94"/>
      <c r="D87" s="94"/>
      <c r="E87" s="94"/>
      <c r="F87" s="94"/>
      <c r="G87" s="94"/>
      <c r="H87" s="94"/>
      <c r="I87" s="94"/>
      <c r="J87" s="94"/>
      <c r="K87" s="94"/>
      <c r="L87" s="94"/>
      <c r="M87" s="94"/>
      <c r="N87" s="94"/>
      <c r="O87" s="94"/>
      <c r="P87" s="94"/>
      <c r="Q87" s="94"/>
    </row>
    <row r="88" spans="1:17">
      <c r="A88" s="94"/>
      <c r="B88" s="94"/>
      <c r="C88" s="94"/>
      <c r="D88" s="94"/>
      <c r="E88" s="94"/>
      <c r="F88" s="94"/>
      <c r="G88" s="94"/>
      <c r="H88" s="94"/>
      <c r="I88" s="94"/>
      <c r="J88" s="94"/>
      <c r="K88" s="94"/>
      <c r="L88" s="94"/>
      <c r="M88" s="94"/>
      <c r="N88" s="94"/>
      <c r="O88" s="94"/>
      <c r="P88" s="94"/>
      <c r="Q88" s="94"/>
    </row>
    <row r="89" spans="1:17">
      <c r="A89" s="94"/>
      <c r="B89" s="94"/>
      <c r="C89" s="94"/>
      <c r="D89" s="94"/>
      <c r="E89" s="94"/>
      <c r="F89" s="94"/>
      <c r="G89" s="94"/>
      <c r="H89" s="94"/>
      <c r="I89" s="94"/>
      <c r="J89" s="94"/>
      <c r="K89" s="94"/>
      <c r="L89" s="94"/>
      <c r="M89" s="94"/>
      <c r="N89" s="94"/>
      <c r="O89" s="94"/>
      <c r="P89" s="94"/>
      <c r="Q89" s="94"/>
    </row>
    <row r="90" spans="1:17">
      <c r="A90" s="94"/>
      <c r="B90" s="94"/>
      <c r="C90" s="94"/>
      <c r="D90" s="94"/>
      <c r="E90" s="94"/>
      <c r="F90" s="94"/>
      <c r="G90" s="94"/>
      <c r="H90" s="94"/>
      <c r="I90" s="94"/>
      <c r="J90" s="94"/>
      <c r="K90" s="94"/>
      <c r="L90" s="94"/>
      <c r="M90" s="94"/>
      <c r="N90" s="94"/>
      <c r="O90" s="94"/>
      <c r="P90" s="94"/>
      <c r="Q90" s="94"/>
    </row>
    <row r="91" spans="1:17">
      <c r="A91" s="94"/>
      <c r="B91" s="94"/>
      <c r="C91" s="94"/>
      <c r="D91" s="94"/>
      <c r="E91" s="94"/>
      <c r="F91" s="94"/>
      <c r="G91" s="94"/>
      <c r="H91" s="94"/>
      <c r="I91" s="94"/>
      <c r="J91" s="94"/>
      <c r="K91" s="94"/>
      <c r="L91" s="94"/>
      <c r="M91" s="94"/>
      <c r="N91" s="94"/>
      <c r="O91" s="94"/>
      <c r="P91" s="94"/>
      <c r="Q91" s="94"/>
    </row>
    <row r="92" spans="1:17">
      <c r="A92" s="94"/>
      <c r="B92" s="94"/>
      <c r="C92" s="94"/>
      <c r="D92" s="94"/>
      <c r="E92" s="94"/>
      <c r="F92" s="94"/>
      <c r="G92" s="94"/>
      <c r="H92" s="94"/>
      <c r="I92" s="94"/>
      <c r="J92" s="94"/>
      <c r="K92" s="94"/>
      <c r="L92" s="94"/>
      <c r="M92" s="94"/>
      <c r="N92" s="94"/>
      <c r="O92" s="94"/>
      <c r="P92" s="94"/>
      <c r="Q92" s="94"/>
    </row>
    <row r="93" spans="1:17">
      <c r="A93" s="94"/>
      <c r="B93" s="94"/>
      <c r="C93" s="94"/>
      <c r="D93" s="94"/>
      <c r="E93" s="94"/>
      <c r="F93" s="94"/>
      <c r="G93" s="94"/>
      <c r="H93" s="94"/>
      <c r="I93" s="94"/>
      <c r="J93" s="94"/>
      <c r="K93" s="94"/>
      <c r="L93" s="94"/>
      <c r="M93" s="94"/>
      <c r="N93" s="94"/>
      <c r="O93" s="94"/>
      <c r="P93" s="94"/>
      <c r="Q93" s="94"/>
    </row>
    <row r="94" spans="1:17">
      <c r="A94" s="94"/>
      <c r="B94" s="94"/>
      <c r="C94" s="94"/>
      <c r="D94" s="94"/>
      <c r="E94" s="94"/>
      <c r="F94" s="94"/>
      <c r="G94" s="94"/>
      <c r="H94" s="94"/>
      <c r="I94" s="94"/>
      <c r="J94" s="94"/>
      <c r="K94" s="94"/>
      <c r="L94" s="94"/>
      <c r="M94" s="94"/>
      <c r="N94" s="94"/>
      <c r="O94" s="94"/>
      <c r="P94" s="94"/>
      <c r="Q94" s="94"/>
    </row>
    <row r="95" spans="1:17">
      <c r="A95" s="94"/>
      <c r="B95" s="94"/>
      <c r="C95" s="94"/>
      <c r="D95" s="94"/>
      <c r="E95" s="94"/>
      <c r="F95" s="94"/>
      <c r="G95" s="94"/>
      <c r="H95" s="94"/>
      <c r="I95" s="94"/>
      <c r="J95" s="94"/>
      <c r="K95" s="94"/>
      <c r="L95" s="94"/>
      <c r="M95" s="94"/>
      <c r="N95" s="94"/>
      <c r="O95" s="94"/>
      <c r="P95" s="94"/>
      <c r="Q95" s="94"/>
    </row>
    <row r="96" spans="1:17">
      <c r="A96" s="94"/>
      <c r="B96" s="94"/>
      <c r="C96" s="94"/>
      <c r="D96" s="94"/>
      <c r="E96" s="94"/>
      <c r="F96" s="94"/>
      <c r="G96" s="94"/>
      <c r="H96" s="94"/>
      <c r="I96" s="94"/>
      <c r="J96" s="94"/>
      <c r="K96" s="94"/>
      <c r="L96" s="94"/>
      <c r="M96" s="94"/>
      <c r="N96" s="94"/>
      <c r="O96" s="94"/>
      <c r="P96" s="94"/>
      <c r="Q96" s="94"/>
    </row>
    <row r="97" spans="1:17">
      <c r="A97" s="94"/>
      <c r="B97" s="94"/>
      <c r="C97" s="94"/>
      <c r="D97" s="94"/>
      <c r="E97" s="94"/>
      <c r="F97" s="94"/>
      <c r="G97" s="94"/>
      <c r="H97" s="94"/>
      <c r="I97" s="94"/>
      <c r="J97" s="94"/>
      <c r="K97" s="94"/>
      <c r="L97" s="94"/>
      <c r="M97" s="94"/>
      <c r="N97" s="94"/>
      <c r="O97" s="94"/>
      <c r="P97" s="94"/>
      <c r="Q97" s="94"/>
    </row>
    <row r="98" spans="1:17">
      <c r="A98" s="94"/>
      <c r="B98" s="94"/>
      <c r="C98" s="94"/>
      <c r="D98" s="94"/>
      <c r="E98" s="94"/>
      <c r="F98" s="94"/>
      <c r="G98" s="94"/>
      <c r="H98" s="94"/>
      <c r="I98" s="94"/>
      <c r="J98" s="94"/>
      <c r="K98" s="94"/>
      <c r="L98" s="94"/>
      <c r="M98" s="94"/>
      <c r="N98" s="94"/>
      <c r="O98" s="94"/>
      <c r="P98" s="94"/>
      <c r="Q98" s="94"/>
    </row>
    <row r="99" spans="1:17">
      <c r="A99" s="94"/>
      <c r="B99" s="94"/>
      <c r="C99" s="94"/>
      <c r="D99" s="94"/>
      <c r="E99" s="94"/>
      <c r="F99" s="94"/>
      <c r="G99" s="94"/>
      <c r="H99" s="94"/>
      <c r="I99" s="94"/>
      <c r="J99" s="94"/>
      <c r="K99" s="94"/>
      <c r="L99" s="94"/>
      <c r="M99" s="94"/>
      <c r="N99" s="94"/>
      <c r="O99" s="94"/>
      <c r="P99" s="94"/>
      <c r="Q99" s="94"/>
    </row>
    <row r="100" spans="1:17">
      <c r="A100" s="94"/>
      <c r="B100" s="94"/>
      <c r="C100" s="94"/>
      <c r="D100" s="94"/>
      <c r="E100" s="94"/>
      <c r="F100" s="94"/>
      <c r="G100" s="94"/>
      <c r="H100" s="94"/>
      <c r="I100" s="94"/>
      <c r="J100" s="94"/>
      <c r="K100" s="94"/>
      <c r="L100" s="94"/>
      <c r="M100" s="94"/>
      <c r="N100" s="94"/>
      <c r="O100" s="94"/>
      <c r="P100" s="94"/>
      <c r="Q100" s="94"/>
    </row>
    <row r="101" spans="1:17">
      <c r="A101" s="94"/>
      <c r="B101" s="94"/>
      <c r="C101" s="94"/>
      <c r="D101" s="94"/>
      <c r="E101" s="94"/>
      <c r="F101" s="94"/>
      <c r="G101" s="94"/>
      <c r="H101" s="94"/>
      <c r="I101" s="94"/>
      <c r="J101" s="94"/>
      <c r="K101" s="94"/>
      <c r="L101" s="94"/>
      <c r="M101" s="94"/>
      <c r="N101" s="94"/>
      <c r="O101" s="94"/>
      <c r="P101" s="94"/>
      <c r="Q101" s="94"/>
    </row>
    <row r="102" spans="1:17">
      <c r="A102" s="94"/>
      <c r="B102" s="94"/>
      <c r="C102" s="94"/>
      <c r="D102" s="94"/>
      <c r="E102" s="94"/>
      <c r="F102" s="94"/>
      <c r="G102" s="94"/>
      <c r="H102" s="94"/>
      <c r="I102" s="94"/>
      <c r="J102" s="94"/>
      <c r="K102" s="94"/>
      <c r="L102" s="94"/>
      <c r="M102" s="94"/>
      <c r="N102" s="94"/>
      <c r="O102" s="94"/>
      <c r="P102" s="94"/>
      <c r="Q102" s="94"/>
    </row>
    <row r="103" spans="1:17">
      <c r="A103" s="94"/>
      <c r="B103" s="94"/>
      <c r="C103" s="94"/>
      <c r="D103" s="94"/>
      <c r="E103" s="94"/>
      <c r="F103" s="94"/>
      <c r="G103" s="94"/>
      <c r="H103" s="94"/>
      <c r="I103" s="94"/>
      <c r="J103" s="94"/>
      <c r="K103" s="94"/>
      <c r="L103" s="94"/>
      <c r="M103" s="94"/>
      <c r="N103" s="94"/>
      <c r="O103" s="94"/>
      <c r="P103" s="94"/>
      <c r="Q103" s="94"/>
    </row>
    <row r="104" spans="1:17">
      <c r="A104" s="94"/>
      <c r="B104" s="94"/>
      <c r="C104" s="94"/>
      <c r="D104" s="94"/>
      <c r="E104" s="94"/>
      <c r="F104" s="94"/>
      <c r="G104" s="94"/>
      <c r="H104" s="94"/>
      <c r="I104" s="94"/>
      <c r="J104" s="94"/>
      <c r="K104" s="94"/>
      <c r="L104" s="94"/>
      <c r="M104" s="94"/>
      <c r="N104" s="94"/>
      <c r="O104" s="94"/>
      <c r="P104" s="94"/>
      <c r="Q104" s="94"/>
    </row>
    <row r="105" spans="1:17">
      <c r="A105" s="94"/>
      <c r="B105" s="94"/>
      <c r="C105" s="94"/>
      <c r="D105" s="94"/>
      <c r="E105" s="94"/>
      <c r="F105" s="94"/>
      <c r="G105" s="94"/>
      <c r="H105" s="94"/>
      <c r="I105" s="94"/>
      <c r="J105" s="94"/>
      <c r="K105" s="94"/>
      <c r="L105" s="94"/>
      <c r="M105" s="94"/>
      <c r="N105" s="94"/>
      <c r="O105" s="94"/>
      <c r="P105" s="94"/>
      <c r="Q105" s="94"/>
    </row>
    <row r="106" spans="1:17">
      <c r="A106" s="94"/>
      <c r="B106" s="94"/>
      <c r="C106" s="94"/>
      <c r="D106" s="94"/>
      <c r="E106" s="94"/>
      <c r="F106" s="94"/>
      <c r="G106" s="94"/>
      <c r="H106" s="94"/>
      <c r="I106" s="94"/>
      <c r="J106" s="94"/>
      <c r="K106" s="94"/>
      <c r="L106" s="94"/>
      <c r="M106" s="94"/>
      <c r="N106" s="94"/>
      <c r="O106" s="94"/>
      <c r="P106" s="94"/>
      <c r="Q106" s="94"/>
    </row>
    <row r="107" spans="1:17">
      <c r="A107" s="94"/>
      <c r="B107" s="94"/>
      <c r="C107" s="94"/>
      <c r="D107" s="94"/>
      <c r="E107" s="94"/>
      <c r="F107" s="94"/>
      <c r="G107" s="94"/>
      <c r="H107" s="94"/>
      <c r="I107" s="94"/>
      <c r="J107" s="94"/>
      <c r="K107" s="94"/>
      <c r="L107" s="94"/>
      <c r="M107" s="94"/>
      <c r="N107" s="94"/>
      <c r="O107" s="94"/>
      <c r="P107" s="94"/>
      <c r="Q107" s="94"/>
    </row>
    <row r="108" spans="1:17">
      <c r="A108" s="94"/>
      <c r="B108" s="94"/>
      <c r="C108" s="94"/>
      <c r="D108" s="94"/>
      <c r="E108" s="94"/>
      <c r="F108" s="94"/>
      <c r="G108" s="94"/>
      <c r="H108" s="94"/>
      <c r="I108" s="94"/>
      <c r="J108" s="94"/>
      <c r="K108" s="94"/>
      <c r="L108" s="94"/>
      <c r="M108" s="94"/>
      <c r="N108" s="94"/>
      <c r="O108" s="94"/>
      <c r="P108" s="94"/>
      <c r="Q108" s="94"/>
    </row>
    <row r="109" spans="1:17">
      <c r="A109" s="94"/>
      <c r="B109" s="94"/>
      <c r="C109" s="94"/>
      <c r="D109" s="94"/>
      <c r="E109" s="94"/>
      <c r="F109" s="94"/>
      <c r="G109" s="94"/>
      <c r="H109" s="94"/>
      <c r="I109" s="94"/>
      <c r="J109" s="94"/>
      <c r="K109" s="94"/>
      <c r="L109" s="94"/>
      <c r="M109" s="94"/>
      <c r="N109" s="94"/>
      <c r="O109" s="94"/>
      <c r="P109" s="94"/>
      <c r="Q109" s="94"/>
    </row>
    <row r="110" spans="1:17">
      <c r="A110" s="94"/>
      <c r="B110" s="94"/>
      <c r="C110" s="94"/>
      <c r="D110" s="94"/>
      <c r="E110" s="94"/>
      <c r="F110" s="94"/>
      <c r="G110" s="94"/>
      <c r="H110" s="94"/>
      <c r="I110" s="94"/>
      <c r="J110" s="94"/>
      <c r="K110" s="94"/>
      <c r="L110" s="94"/>
      <c r="M110" s="94"/>
      <c r="N110" s="94"/>
      <c r="O110" s="94"/>
      <c r="P110" s="94"/>
      <c r="Q110" s="94"/>
    </row>
    <row r="111" spans="1:17">
      <c r="A111" s="94"/>
      <c r="B111" s="94"/>
      <c r="C111" s="94"/>
      <c r="D111" s="94"/>
      <c r="E111" s="94"/>
      <c r="F111" s="94"/>
      <c r="G111" s="94"/>
      <c r="H111" s="94"/>
      <c r="I111" s="94"/>
      <c r="J111" s="94"/>
      <c r="K111" s="94"/>
      <c r="L111" s="94"/>
      <c r="M111" s="94"/>
      <c r="N111" s="94"/>
      <c r="O111" s="94"/>
      <c r="P111" s="94"/>
      <c r="Q111" s="94"/>
    </row>
    <row r="112" spans="1:17">
      <c r="A112" s="94"/>
      <c r="B112" s="94"/>
      <c r="C112" s="94"/>
      <c r="D112" s="94"/>
      <c r="E112" s="94"/>
      <c r="F112" s="94"/>
      <c r="G112" s="94"/>
      <c r="H112" s="94"/>
      <c r="I112" s="94"/>
      <c r="J112" s="94"/>
      <c r="K112" s="94"/>
      <c r="L112" s="94"/>
      <c r="M112" s="94"/>
      <c r="N112" s="94"/>
      <c r="O112" s="94"/>
      <c r="P112" s="94"/>
      <c r="Q112" s="94"/>
    </row>
    <row r="113" spans="1:17">
      <c r="A113" s="94"/>
      <c r="B113" s="94"/>
      <c r="C113" s="94"/>
      <c r="D113" s="94"/>
      <c r="E113" s="94"/>
      <c r="F113" s="94"/>
      <c r="G113" s="94"/>
      <c r="H113" s="94"/>
      <c r="I113" s="94"/>
      <c r="J113" s="94"/>
      <c r="K113" s="94"/>
      <c r="L113" s="94"/>
      <c r="M113" s="94"/>
      <c r="N113" s="94"/>
      <c r="O113" s="94"/>
      <c r="P113" s="94"/>
      <c r="Q113" s="94"/>
    </row>
    <row r="114" spans="1:17">
      <c r="A114" s="94"/>
      <c r="B114" s="94"/>
      <c r="C114" s="94"/>
      <c r="D114" s="94"/>
      <c r="E114" s="94"/>
      <c r="F114" s="94"/>
      <c r="G114" s="94"/>
      <c r="H114" s="94"/>
      <c r="I114" s="94"/>
      <c r="J114" s="94"/>
      <c r="K114" s="94"/>
      <c r="L114" s="94"/>
      <c r="M114" s="94"/>
      <c r="N114" s="94"/>
      <c r="O114" s="94"/>
      <c r="P114" s="94"/>
      <c r="Q114" s="94"/>
    </row>
    <row r="115" spans="1:17">
      <c r="A115" s="94"/>
      <c r="B115" s="94"/>
      <c r="C115" s="94"/>
      <c r="D115" s="94"/>
      <c r="E115" s="94"/>
      <c r="F115" s="94"/>
      <c r="G115" s="94"/>
      <c r="H115" s="94"/>
      <c r="I115" s="94"/>
      <c r="J115" s="94"/>
      <c r="K115" s="94"/>
      <c r="L115" s="94"/>
      <c r="M115" s="94"/>
      <c r="N115" s="94"/>
      <c r="O115" s="94"/>
      <c r="P115" s="94"/>
      <c r="Q115" s="94"/>
    </row>
    <row r="116" spans="1:17">
      <c r="A116" s="94"/>
      <c r="B116" s="94"/>
      <c r="C116" s="94"/>
      <c r="D116" s="94"/>
      <c r="E116" s="94"/>
      <c r="F116" s="94"/>
      <c r="G116" s="94"/>
      <c r="H116" s="94"/>
      <c r="I116" s="94"/>
      <c r="J116" s="94"/>
      <c r="K116" s="94"/>
      <c r="L116" s="94"/>
      <c r="M116" s="94"/>
      <c r="N116" s="94"/>
      <c r="O116" s="94"/>
      <c r="P116" s="94"/>
      <c r="Q116" s="94"/>
    </row>
    <row r="117" spans="1:17">
      <c r="A117" s="94"/>
      <c r="B117" s="94"/>
      <c r="C117" s="94"/>
      <c r="D117" s="94"/>
      <c r="E117" s="94"/>
      <c r="F117" s="94"/>
      <c r="G117" s="94"/>
      <c r="H117" s="94"/>
      <c r="I117" s="94"/>
      <c r="J117" s="94"/>
      <c r="K117" s="94"/>
      <c r="L117" s="94"/>
      <c r="M117" s="94"/>
      <c r="N117" s="94"/>
      <c r="O117" s="94"/>
      <c r="P117" s="94"/>
      <c r="Q117" s="94"/>
    </row>
    <row r="118" spans="1:17">
      <c r="A118" s="94"/>
      <c r="B118" s="94"/>
      <c r="C118" s="94"/>
      <c r="D118" s="94"/>
      <c r="E118" s="94"/>
      <c r="F118" s="94"/>
      <c r="G118" s="94"/>
      <c r="H118" s="94"/>
      <c r="I118" s="94"/>
      <c r="J118" s="94"/>
      <c r="K118" s="94"/>
      <c r="L118" s="94"/>
      <c r="M118" s="94"/>
      <c r="N118" s="94"/>
      <c r="O118" s="94"/>
      <c r="P118" s="94"/>
      <c r="Q118" s="94"/>
    </row>
    <row r="119" spans="1:17">
      <c r="A119" s="94"/>
      <c r="B119" s="94"/>
      <c r="C119" s="94"/>
      <c r="D119" s="94"/>
      <c r="E119" s="94"/>
      <c r="F119" s="94"/>
      <c r="G119" s="94"/>
      <c r="H119" s="94"/>
      <c r="I119" s="94"/>
      <c r="J119" s="94"/>
      <c r="K119" s="94"/>
      <c r="L119" s="94"/>
      <c r="M119" s="94"/>
      <c r="N119" s="94"/>
      <c r="O119" s="94"/>
      <c r="P119" s="94"/>
      <c r="Q119" s="94"/>
    </row>
    <row r="120" spans="1:17">
      <c r="A120" s="94"/>
      <c r="B120" s="94"/>
      <c r="C120" s="94"/>
      <c r="D120" s="94"/>
      <c r="E120" s="94"/>
      <c r="F120" s="94"/>
      <c r="G120" s="94"/>
      <c r="H120" s="94"/>
      <c r="I120" s="94"/>
      <c r="J120" s="94"/>
      <c r="K120" s="94"/>
      <c r="L120" s="94"/>
      <c r="M120" s="94"/>
      <c r="N120" s="94"/>
      <c r="O120" s="94"/>
      <c r="P120" s="94"/>
      <c r="Q120" s="94"/>
    </row>
    <row r="121" spans="1:17">
      <c r="A121" s="94"/>
      <c r="B121" s="94"/>
      <c r="C121" s="94"/>
      <c r="D121" s="94"/>
      <c r="E121" s="94"/>
      <c r="F121" s="94"/>
      <c r="G121" s="94"/>
      <c r="H121" s="94"/>
      <c r="I121" s="94"/>
      <c r="J121" s="94"/>
      <c r="K121" s="94"/>
      <c r="L121" s="94"/>
      <c r="M121" s="94"/>
      <c r="N121" s="94"/>
      <c r="O121" s="94"/>
      <c r="P121" s="94"/>
      <c r="Q121" s="94"/>
    </row>
    <row r="122" spans="1:17">
      <c r="A122" s="94"/>
      <c r="B122" s="94"/>
      <c r="C122" s="94"/>
      <c r="D122" s="94"/>
      <c r="E122" s="94"/>
      <c r="F122" s="94"/>
      <c r="G122" s="94"/>
      <c r="H122" s="94"/>
      <c r="I122" s="94"/>
      <c r="J122" s="94"/>
      <c r="K122" s="94"/>
      <c r="L122" s="94"/>
      <c r="M122" s="94"/>
      <c r="N122" s="94"/>
      <c r="O122" s="94"/>
      <c r="P122" s="94"/>
      <c r="Q122" s="94"/>
    </row>
    <row r="123" spans="1:17">
      <c r="A123" s="94"/>
      <c r="B123" s="94"/>
      <c r="C123" s="94"/>
      <c r="D123" s="94"/>
      <c r="E123" s="94"/>
      <c r="F123" s="94"/>
      <c r="G123" s="94"/>
      <c r="H123" s="94"/>
      <c r="I123" s="94"/>
      <c r="J123" s="94"/>
      <c r="K123" s="94"/>
      <c r="L123" s="94"/>
      <c r="M123" s="94"/>
      <c r="N123" s="94"/>
      <c r="O123" s="94"/>
      <c r="P123" s="94"/>
      <c r="Q123" s="94"/>
    </row>
    <row r="124" spans="1:17">
      <c r="A124" s="94"/>
      <c r="B124" s="94"/>
      <c r="C124" s="94"/>
      <c r="D124" s="94"/>
      <c r="E124" s="94"/>
      <c r="F124" s="94"/>
      <c r="G124" s="94"/>
      <c r="H124" s="94"/>
      <c r="I124" s="94"/>
      <c r="J124" s="94"/>
      <c r="K124" s="94"/>
      <c r="L124" s="94"/>
      <c r="M124" s="94"/>
      <c r="N124" s="94"/>
      <c r="O124" s="94"/>
      <c r="P124" s="94"/>
      <c r="Q124" s="94"/>
    </row>
    <row r="125" spans="1:17">
      <c r="A125" s="94"/>
      <c r="B125" s="94"/>
      <c r="C125" s="94"/>
      <c r="D125" s="94"/>
      <c r="E125" s="94"/>
      <c r="F125" s="94"/>
      <c r="G125" s="94"/>
      <c r="H125" s="94"/>
      <c r="I125" s="94"/>
      <c r="J125" s="94"/>
      <c r="K125" s="94"/>
      <c r="L125" s="94"/>
      <c r="M125" s="94"/>
      <c r="N125" s="94"/>
      <c r="O125" s="94"/>
      <c r="P125" s="94"/>
      <c r="Q125" s="94"/>
    </row>
    <row r="126" spans="1:17">
      <c r="A126" s="94"/>
      <c r="B126" s="94"/>
      <c r="C126" s="94"/>
      <c r="D126" s="94"/>
      <c r="E126" s="94"/>
      <c r="F126" s="94"/>
      <c r="G126" s="94"/>
      <c r="H126" s="94"/>
      <c r="I126" s="94"/>
      <c r="J126" s="94"/>
      <c r="K126" s="94"/>
      <c r="L126" s="94"/>
      <c r="M126" s="94"/>
      <c r="N126" s="94"/>
      <c r="O126" s="94"/>
      <c r="P126" s="94"/>
      <c r="Q126" s="94"/>
    </row>
    <row r="127" spans="1:17">
      <c r="A127" s="94"/>
      <c r="B127" s="94"/>
      <c r="C127" s="94"/>
      <c r="D127" s="94"/>
      <c r="E127" s="94"/>
      <c r="F127" s="94"/>
      <c r="G127" s="94"/>
      <c r="H127" s="94"/>
      <c r="I127" s="94"/>
      <c r="J127" s="94"/>
      <c r="K127" s="94"/>
      <c r="L127" s="94"/>
      <c r="M127" s="94"/>
      <c r="N127" s="94"/>
      <c r="O127" s="94"/>
      <c r="P127" s="94"/>
      <c r="Q127" s="94"/>
    </row>
    <row r="128" spans="1:17">
      <c r="A128" s="94"/>
      <c r="B128" s="94"/>
      <c r="C128" s="94"/>
      <c r="D128" s="94"/>
      <c r="E128" s="94"/>
      <c r="F128" s="94"/>
      <c r="G128" s="94"/>
      <c r="H128" s="94"/>
      <c r="I128" s="94"/>
      <c r="J128" s="94"/>
      <c r="K128" s="94"/>
      <c r="L128" s="94"/>
      <c r="M128" s="94"/>
      <c r="N128" s="94"/>
      <c r="O128" s="94"/>
      <c r="P128" s="94"/>
      <c r="Q128" s="94"/>
    </row>
    <row r="129" spans="1:17">
      <c r="A129" s="94"/>
      <c r="B129" s="94"/>
      <c r="C129" s="94"/>
      <c r="D129" s="94"/>
      <c r="E129" s="94"/>
      <c r="F129" s="94"/>
      <c r="G129" s="94"/>
      <c r="H129" s="94"/>
      <c r="I129" s="94"/>
      <c r="J129" s="94"/>
      <c r="K129" s="94"/>
      <c r="L129" s="94"/>
      <c r="M129" s="94"/>
      <c r="N129" s="94"/>
      <c r="O129" s="94"/>
      <c r="P129" s="94"/>
      <c r="Q129" s="94"/>
    </row>
    <row r="130" spans="1:17">
      <c r="A130" s="94"/>
      <c r="B130" s="94"/>
      <c r="C130" s="94"/>
      <c r="D130" s="94"/>
      <c r="E130" s="94"/>
      <c r="F130" s="94"/>
      <c r="G130" s="94"/>
      <c r="H130" s="94"/>
      <c r="I130" s="94"/>
      <c r="J130" s="94"/>
      <c r="K130" s="94"/>
      <c r="L130" s="94"/>
      <c r="M130" s="94"/>
      <c r="N130" s="94"/>
      <c r="O130" s="94"/>
      <c r="P130" s="94"/>
      <c r="Q130" s="94"/>
    </row>
    <row r="131" spans="1:17">
      <c r="A131" s="94"/>
      <c r="B131" s="94"/>
      <c r="C131" s="94"/>
      <c r="D131" s="94"/>
      <c r="E131" s="94"/>
      <c r="F131" s="94"/>
      <c r="G131" s="94"/>
      <c r="H131" s="94"/>
      <c r="I131" s="94"/>
      <c r="J131" s="94"/>
      <c r="K131" s="94"/>
      <c r="L131" s="94"/>
      <c r="M131" s="94"/>
      <c r="N131" s="94"/>
      <c r="O131" s="94"/>
      <c r="P131" s="94"/>
      <c r="Q131" s="94"/>
    </row>
    <row r="132" spans="1:17">
      <c r="A132" s="94"/>
      <c r="B132" s="94"/>
      <c r="C132" s="94"/>
      <c r="D132" s="94"/>
      <c r="E132" s="94"/>
      <c r="F132" s="94"/>
      <c r="G132" s="94"/>
      <c r="H132" s="94"/>
      <c r="I132" s="94"/>
      <c r="J132" s="94"/>
      <c r="K132" s="94"/>
      <c r="L132" s="94"/>
      <c r="M132" s="94"/>
      <c r="N132" s="94"/>
      <c r="O132" s="94"/>
      <c r="P132" s="94"/>
      <c r="Q132" s="94"/>
    </row>
    <row r="133" spans="1:17">
      <c r="A133" s="94"/>
      <c r="B133" s="94"/>
      <c r="C133" s="94"/>
      <c r="D133" s="94"/>
      <c r="E133" s="94"/>
      <c r="F133" s="94"/>
      <c r="G133" s="94"/>
      <c r="H133" s="94"/>
      <c r="I133" s="94"/>
      <c r="J133" s="94"/>
      <c r="K133" s="94"/>
      <c r="L133" s="94"/>
      <c r="M133" s="94"/>
      <c r="N133" s="94"/>
      <c r="O133" s="94"/>
      <c r="P133" s="94"/>
      <c r="Q133" s="94"/>
    </row>
    <row r="134" spans="1:17">
      <c r="A134" s="94"/>
      <c r="B134" s="94"/>
      <c r="C134" s="94"/>
      <c r="D134" s="94"/>
      <c r="E134" s="94"/>
      <c r="F134" s="94"/>
      <c r="G134" s="94"/>
      <c r="H134" s="94"/>
      <c r="I134" s="94"/>
      <c r="J134" s="94"/>
      <c r="K134" s="94"/>
      <c r="L134" s="94"/>
      <c r="M134" s="94"/>
      <c r="N134" s="94"/>
      <c r="O134" s="94"/>
      <c r="P134" s="94"/>
      <c r="Q134" s="94"/>
    </row>
    <row r="135" spans="1:17">
      <c r="A135" s="94"/>
      <c r="B135" s="94"/>
      <c r="C135" s="94"/>
      <c r="D135" s="94"/>
      <c r="E135" s="94"/>
      <c r="F135" s="94"/>
      <c r="G135" s="94"/>
      <c r="H135" s="94"/>
      <c r="I135" s="94"/>
      <c r="J135" s="94"/>
      <c r="K135" s="94"/>
      <c r="L135" s="94"/>
      <c r="M135" s="94"/>
      <c r="N135" s="94"/>
      <c r="O135" s="94"/>
      <c r="P135" s="94"/>
      <c r="Q135" s="94"/>
    </row>
    <row r="136" spans="1:17">
      <c r="A136" s="94"/>
      <c r="B136" s="94"/>
      <c r="C136" s="94"/>
      <c r="D136" s="94"/>
      <c r="E136" s="94"/>
      <c r="F136" s="94"/>
      <c r="G136" s="94"/>
      <c r="H136" s="94"/>
      <c r="I136" s="94"/>
      <c r="J136" s="94"/>
      <c r="K136" s="94"/>
      <c r="L136" s="94"/>
      <c r="M136" s="94"/>
      <c r="N136" s="94"/>
      <c r="O136" s="94"/>
      <c r="P136" s="94"/>
      <c r="Q136" s="94"/>
    </row>
    <row r="137" spans="1:17">
      <c r="A137" s="94"/>
      <c r="B137" s="94"/>
      <c r="C137" s="94"/>
      <c r="D137" s="94"/>
      <c r="E137" s="94"/>
      <c r="F137" s="94"/>
      <c r="G137" s="94"/>
      <c r="H137" s="94"/>
      <c r="I137" s="94"/>
      <c r="J137" s="94"/>
      <c r="K137" s="94"/>
      <c r="L137" s="94"/>
      <c r="M137" s="94"/>
      <c r="N137" s="94"/>
      <c r="O137" s="94"/>
      <c r="P137" s="94"/>
      <c r="Q137" s="94"/>
    </row>
    <row r="138" spans="1:17">
      <c r="A138" s="94"/>
      <c r="B138" s="94"/>
      <c r="C138" s="94"/>
      <c r="D138" s="94"/>
      <c r="E138" s="94"/>
      <c r="F138" s="94"/>
      <c r="G138" s="94"/>
      <c r="H138" s="94"/>
      <c r="I138" s="94"/>
      <c r="J138" s="94"/>
      <c r="K138" s="94"/>
      <c r="L138" s="94"/>
      <c r="M138" s="94"/>
      <c r="N138" s="94"/>
      <c r="O138" s="94"/>
      <c r="P138" s="94"/>
      <c r="Q138" s="94"/>
    </row>
    <row r="139" spans="1:17">
      <c r="A139" s="94"/>
      <c r="B139" s="94"/>
      <c r="C139" s="94"/>
      <c r="D139" s="94"/>
      <c r="E139" s="94"/>
      <c r="F139" s="94"/>
      <c r="G139" s="94"/>
      <c r="H139" s="94"/>
      <c r="I139" s="94"/>
      <c r="J139" s="94"/>
      <c r="K139" s="94"/>
      <c r="L139" s="94"/>
      <c r="M139" s="94"/>
      <c r="N139" s="94"/>
      <c r="O139" s="94"/>
      <c r="P139" s="94"/>
      <c r="Q139" s="94"/>
    </row>
    <row r="140" spans="1:17">
      <c r="A140" s="94"/>
      <c r="B140" s="94"/>
      <c r="C140" s="94"/>
      <c r="D140" s="94"/>
      <c r="E140" s="94"/>
      <c r="F140" s="94"/>
      <c r="G140" s="94"/>
      <c r="H140" s="94"/>
      <c r="I140" s="94"/>
      <c r="J140" s="94"/>
      <c r="K140" s="94"/>
      <c r="L140" s="94"/>
      <c r="M140" s="94"/>
      <c r="N140" s="94"/>
      <c r="O140" s="94"/>
      <c r="P140" s="94"/>
      <c r="Q140" s="94"/>
    </row>
    <row r="141" spans="1:17">
      <c r="A141" s="94"/>
      <c r="B141" s="94"/>
      <c r="C141" s="94"/>
      <c r="D141" s="94"/>
      <c r="E141" s="94"/>
      <c r="F141" s="94"/>
      <c r="G141" s="94"/>
      <c r="H141" s="94"/>
      <c r="I141" s="94"/>
      <c r="J141" s="94"/>
      <c r="K141" s="94"/>
      <c r="L141" s="94"/>
      <c r="M141" s="94"/>
      <c r="N141" s="94"/>
      <c r="O141" s="94"/>
      <c r="P141" s="94"/>
      <c r="Q141" s="94"/>
    </row>
    <row r="142" spans="1:17">
      <c r="A142" s="94"/>
      <c r="B142" s="94"/>
      <c r="C142" s="94"/>
      <c r="D142" s="94"/>
      <c r="E142" s="94"/>
      <c r="F142" s="94"/>
      <c r="G142" s="94"/>
      <c r="H142" s="94"/>
      <c r="I142" s="94"/>
      <c r="J142" s="94"/>
      <c r="K142" s="94"/>
      <c r="L142" s="94"/>
      <c r="M142" s="94"/>
      <c r="N142" s="94"/>
      <c r="O142" s="94"/>
      <c r="P142" s="94"/>
      <c r="Q142" s="94"/>
    </row>
    <row r="143" spans="1:17">
      <c r="A143" s="94"/>
      <c r="B143" s="94"/>
      <c r="C143" s="94"/>
      <c r="D143" s="94"/>
      <c r="E143" s="94"/>
      <c r="F143" s="94"/>
      <c r="G143" s="94"/>
      <c r="H143" s="94"/>
      <c r="I143" s="94"/>
      <c r="J143" s="94"/>
      <c r="K143" s="94"/>
      <c r="L143" s="94"/>
      <c r="M143" s="94"/>
      <c r="N143" s="94"/>
      <c r="O143" s="94"/>
      <c r="P143" s="94"/>
      <c r="Q143" s="94"/>
    </row>
    <row r="144" spans="1:17">
      <c r="A144" s="94"/>
      <c r="B144" s="94"/>
      <c r="C144" s="94"/>
      <c r="D144" s="94"/>
      <c r="E144" s="94"/>
      <c r="F144" s="94"/>
      <c r="G144" s="94"/>
      <c r="H144" s="94"/>
      <c r="I144" s="94"/>
      <c r="J144" s="94"/>
      <c r="K144" s="94"/>
      <c r="L144" s="94"/>
      <c r="M144" s="94"/>
      <c r="N144" s="94"/>
      <c r="O144" s="94"/>
      <c r="P144" s="94"/>
      <c r="Q144" s="94"/>
    </row>
    <row r="145" spans="1:17">
      <c r="A145" s="94"/>
      <c r="B145" s="94"/>
      <c r="C145" s="94"/>
      <c r="D145" s="94"/>
      <c r="E145" s="94"/>
      <c r="F145" s="94"/>
      <c r="G145" s="94"/>
      <c r="H145" s="94"/>
      <c r="I145" s="94"/>
      <c r="J145" s="94"/>
      <c r="K145" s="94"/>
      <c r="L145" s="94"/>
      <c r="M145" s="94"/>
      <c r="N145" s="94"/>
      <c r="O145" s="94"/>
      <c r="P145" s="94"/>
      <c r="Q145" s="94"/>
    </row>
    <row r="146" spans="1:17">
      <c r="A146" s="94"/>
      <c r="B146" s="94"/>
      <c r="C146" s="94"/>
      <c r="D146" s="94"/>
      <c r="E146" s="94"/>
      <c r="F146" s="94"/>
      <c r="G146" s="94"/>
      <c r="H146" s="94"/>
      <c r="I146" s="94"/>
      <c r="J146" s="94"/>
      <c r="K146" s="94"/>
      <c r="L146" s="94"/>
      <c r="M146" s="94"/>
      <c r="N146" s="94"/>
      <c r="O146" s="94"/>
      <c r="P146" s="94"/>
      <c r="Q146" s="94"/>
    </row>
    <row r="147" spans="1:17">
      <c r="A147" s="94"/>
      <c r="B147" s="94"/>
      <c r="C147" s="94"/>
      <c r="D147" s="94"/>
      <c r="E147" s="94"/>
      <c r="F147" s="94"/>
      <c r="G147" s="94"/>
      <c r="H147" s="94"/>
      <c r="I147" s="94"/>
      <c r="J147" s="94"/>
      <c r="K147" s="94"/>
      <c r="L147" s="94"/>
      <c r="M147" s="94"/>
      <c r="N147" s="94"/>
      <c r="O147" s="94"/>
      <c r="P147" s="94"/>
      <c r="Q147" s="94"/>
    </row>
    <row r="148" spans="1:17">
      <c r="A148" s="94"/>
      <c r="B148" s="94"/>
      <c r="C148" s="94"/>
      <c r="D148" s="94"/>
      <c r="E148" s="94"/>
      <c r="F148" s="94"/>
      <c r="G148" s="94"/>
      <c r="H148" s="94"/>
      <c r="I148" s="94"/>
      <c r="J148" s="94"/>
      <c r="K148" s="94"/>
      <c r="L148" s="94"/>
      <c r="M148" s="94"/>
      <c r="N148" s="94"/>
      <c r="O148" s="94"/>
      <c r="P148" s="94"/>
      <c r="Q148" s="94"/>
    </row>
    <row r="149" spans="1:17">
      <c r="A149" s="94"/>
      <c r="B149" s="94"/>
      <c r="C149" s="94"/>
      <c r="D149" s="94"/>
      <c r="E149" s="94"/>
      <c r="F149" s="94"/>
      <c r="G149" s="94"/>
      <c r="H149" s="94"/>
      <c r="I149" s="94"/>
      <c r="J149" s="94"/>
      <c r="K149" s="94"/>
      <c r="L149" s="94"/>
      <c r="M149" s="94"/>
      <c r="N149" s="94"/>
      <c r="O149" s="94"/>
      <c r="P149" s="94"/>
      <c r="Q149" s="94"/>
    </row>
    <row r="150" spans="1:17">
      <c r="A150" s="94"/>
      <c r="B150" s="94"/>
      <c r="C150" s="94"/>
      <c r="D150" s="94"/>
      <c r="E150" s="94"/>
      <c r="F150" s="94"/>
      <c r="G150" s="94"/>
      <c r="H150" s="94"/>
      <c r="I150" s="94"/>
      <c r="J150" s="94"/>
      <c r="K150" s="94"/>
      <c r="L150" s="94"/>
      <c r="M150" s="94"/>
      <c r="N150" s="94"/>
      <c r="O150" s="94"/>
      <c r="P150" s="94"/>
      <c r="Q150" s="94"/>
    </row>
    <row r="151" spans="1:17">
      <c r="A151" s="94"/>
      <c r="B151" s="94"/>
      <c r="C151" s="94"/>
      <c r="D151" s="94"/>
      <c r="E151" s="94"/>
      <c r="F151" s="94"/>
      <c r="G151" s="94"/>
      <c r="H151" s="94"/>
      <c r="I151" s="94"/>
      <c r="J151" s="94"/>
      <c r="K151" s="94"/>
      <c r="L151" s="94"/>
      <c r="M151" s="94"/>
      <c r="N151" s="94"/>
      <c r="O151" s="94"/>
      <c r="P151" s="94"/>
      <c r="Q151" s="94"/>
    </row>
    <row r="152" spans="1:17">
      <c r="A152" s="94"/>
      <c r="B152" s="94"/>
      <c r="C152" s="94"/>
      <c r="D152" s="94"/>
      <c r="E152" s="94"/>
      <c r="F152" s="94"/>
      <c r="G152" s="94"/>
      <c r="H152" s="94"/>
      <c r="I152" s="94"/>
      <c r="J152" s="94"/>
      <c r="K152" s="94"/>
      <c r="L152" s="94"/>
      <c r="M152" s="94"/>
      <c r="N152" s="94"/>
      <c r="O152" s="94"/>
      <c r="P152" s="94"/>
      <c r="Q152" s="94"/>
    </row>
    <row r="153" spans="1:17">
      <c r="A153" s="94"/>
      <c r="B153" s="94"/>
      <c r="C153" s="94"/>
      <c r="D153" s="94"/>
      <c r="E153" s="94"/>
      <c r="F153" s="94"/>
      <c r="G153" s="94"/>
      <c r="H153" s="94"/>
      <c r="I153" s="94"/>
      <c r="J153" s="94"/>
      <c r="K153" s="94"/>
      <c r="L153" s="94"/>
      <c r="M153" s="94"/>
      <c r="N153" s="94"/>
      <c r="O153" s="94"/>
      <c r="P153" s="94"/>
      <c r="Q153" s="94"/>
    </row>
    <row r="154" spans="1:17">
      <c r="A154" s="94"/>
      <c r="B154" s="94"/>
      <c r="C154" s="94"/>
      <c r="D154" s="94"/>
      <c r="E154" s="94"/>
      <c r="F154" s="94"/>
      <c r="G154" s="94"/>
      <c r="H154" s="94"/>
      <c r="I154" s="94"/>
      <c r="J154" s="94"/>
      <c r="K154" s="94"/>
      <c r="L154" s="94"/>
      <c r="M154" s="94"/>
      <c r="N154" s="94"/>
      <c r="O154" s="94"/>
      <c r="P154" s="94"/>
      <c r="Q154" s="94"/>
    </row>
    <row r="155" spans="1:17">
      <c r="A155" s="94"/>
      <c r="B155" s="94"/>
      <c r="C155" s="94"/>
      <c r="D155" s="94"/>
      <c r="E155" s="94"/>
      <c r="F155" s="94"/>
      <c r="G155" s="94"/>
      <c r="H155" s="94"/>
      <c r="I155" s="94"/>
      <c r="J155" s="94"/>
      <c r="K155" s="94"/>
      <c r="L155" s="94"/>
      <c r="M155" s="94"/>
      <c r="N155" s="94"/>
      <c r="O155" s="94"/>
      <c r="P155" s="94"/>
      <c r="Q155" s="94"/>
    </row>
    <row r="156" spans="1:17">
      <c r="A156" s="94"/>
      <c r="B156" s="94"/>
      <c r="C156" s="94"/>
      <c r="D156" s="94"/>
      <c r="E156" s="94"/>
      <c r="F156" s="94"/>
      <c r="G156" s="94"/>
      <c r="H156" s="94"/>
      <c r="I156" s="94"/>
      <c r="J156" s="94"/>
      <c r="K156" s="94"/>
      <c r="L156" s="94"/>
      <c r="M156" s="94"/>
      <c r="N156" s="94"/>
      <c r="O156" s="94"/>
      <c r="P156" s="94"/>
      <c r="Q156" s="94"/>
    </row>
    <row r="157" spans="1:17">
      <c r="A157" s="94"/>
      <c r="B157" s="94"/>
      <c r="C157" s="94"/>
      <c r="D157" s="94"/>
      <c r="E157" s="94"/>
      <c r="F157" s="94"/>
      <c r="G157" s="94"/>
      <c r="H157" s="94"/>
      <c r="I157" s="94"/>
      <c r="J157" s="94"/>
      <c r="K157" s="94"/>
      <c r="L157" s="94"/>
      <c r="M157" s="94"/>
      <c r="N157" s="94"/>
      <c r="O157" s="94"/>
      <c r="P157" s="94"/>
      <c r="Q157" s="94"/>
    </row>
    <row r="158" spans="1:17">
      <c r="A158" s="94"/>
      <c r="B158" s="94"/>
      <c r="C158" s="94"/>
      <c r="D158" s="94"/>
      <c r="E158" s="94"/>
      <c r="F158" s="94"/>
      <c r="G158" s="94"/>
      <c r="H158" s="94"/>
      <c r="I158" s="94"/>
      <c r="J158" s="94"/>
      <c r="K158" s="94"/>
      <c r="L158" s="94"/>
      <c r="M158" s="94"/>
      <c r="N158" s="94"/>
      <c r="O158" s="94"/>
      <c r="P158" s="94"/>
      <c r="Q158" s="94"/>
    </row>
    <row r="159" spans="1:17">
      <c r="A159" s="94"/>
      <c r="B159" s="94"/>
      <c r="C159" s="94"/>
      <c r="D159" s="94"/>
      <c r="E159" s="94"/>
      <c r="F159" s="94"/>
      <c r="G159" s="94"/>
      <c r="H159" s="94"/>
      <c r="I159" s="94"/>
      <c r="J159" s="94"/>
      <c r="K159" s="94"/>
      <c r="L159" s="94"/>
      <c r="M159" s="94"/>
      <c r="N159" s="94"/>
      <c r="O159" s="94"/>
      <c r="P159" s="94"/>
      <c r="Q159" s="94"/>
    </row>
    <row r="160" spans="1:17">
      <c r="A160" s="94"/>
      <c r="B160" s="94"/>
      <c r="C160" s="94"/>
      <c r="D160" s="94"/>
      <c r="E160" s="94"/>
      <c r="F160" s="94"/>
      <c r="G160" s="94"/>
      <c r="H160" s="94"/>
      <c r="I160" s="94"/>
      <c r="J160" s="94"/>
      <c r="K160" s="94"/>
      <c r="L160" s="94"/>
      <c r="M160" s="94"/>
      <c r="N160" s="94"/>
      <c r="O160" s="94"/>
      <c r="P160" s="94"/>
      <c r="Q160" s="94"/>
    </row>
    <row r="161" spans="1:17">
      <c r="A161" s="94"/>
      <c r="B161" s="94"/>
      <c r="C161" s="94"/>
      <c r="D161" s="94"/>
      <c r="E161" s="94"/>
      <c r="F161" s="94"/>
      <c r="G161" s="94"/>
      <c r="H161" s="94"/>
      <c r="I161" s="94"/>
      <c r="J161" s="94"/>
      <c r="K161" s="94"/>
      <c r="L161" s="94"/>
      <c r="M161" s="94"/>
      <c r="N161" s="94"/>
      <c r="O161" s="94"/>
      <c r="P161" s="94"/>
      <c r="Q161" s="94"/>
    </row>
    <row r="162" spans="1:17">
      <c r="A162" s="94"/>
      <c r="B162" s="94"/>
      <c r="C162" s="94"/>
      <c r="D162" s="94"/>
      <c r="E162" s="94"/>
      <c r="F162" s="94"/>
      <c r="G162" s="94"/>
      <c r="H162" s="94"/>
      <c r="I162" s="94"/>
      <c r="J162" s="94"/>
      <c r="K162" s="94"/>
      <c r="L162" s="94"/>
      <c r="M162" s="94"/>
      <c r="N162" s="94"/>
      <c r="O162" s="94"/>
      <c r="P162" s="94"/>
      <c r="Q162" s="94"/>
    </row>
    <row r="163" spans="1:17">
      <c r="A163" s="94"/>
      <c r="B163" s="94"/>
      <c r="C163" s="94"/>
      <c r="D163" s="94"/>
      <c r="E163" s="94"/>
      <c r="F163" s="94"/>
      <c r="G163" s="94"/>
      <c r="H163" s="94"/>
      <c r="I163" s="94"/>
      <c r="J163" s="94"/>
      <c r="K163" s="94"/>
      <c r="L163" s="94"/>
      <c r="M163" s="94"/>
      <c r="N163" s="94"/>
      <c r="O163" s="94"/>
      <c r="P163" s="94"/>
      <c r="Q163" s="94"/>
    </row>
    <row r="164" spans="1:17">
      <c r="A164" s="94"/>
      <c r="B164" s="94"/>
      <c r="C164" s="94"/>
      <c r="D164" s="94"/>
      <c r="E164" s="94"/>
      <c r="F164" s="94"/>
      <c r="G164" s="94"/>
      <c r="H164" s="94"/>
      <c r="I164" s="94"/>
      <c r="J164" s="94"/>
      <c r="K164" s="94"/>
      <c r="L164" s="94"/>
      <c r="M164" s="94"/>
      <c r="N164" s="94"/>
      <c r="O164" s="94"/>
      <c r="P164" s="94"/>
      <c r="Q164" s="94"/>
    </row>
    <row r="165" spans="1:17">
      <c r="A165" s="94"/>
      <c r="B165" s="94"/>
      <c r="C165" s="94"/>
      <c r="D165" s="94"/>
      <c r="E165" s="94"/>
      <c r="F165" s="94"/>
      <c r="G165" s="94"/>
      <c r="H165" s="94"/>
      <c r="I165" s="94"/>
      <c r="J165" s="94"/>
      <c r="K165" s="94"/>
      <c r="L165" s="94"/>
      <c r="M165" s="94"/>
      <c r="N165" s="94"/>
      <c r="O165" s="94"/>
      <c r="P165" s="94"/>
      <c r="Q165" s="94"/>
    </row>
    <row r="166" spans="1:17">
      <c r="A166" s="94"/>
      <c r="B166" s="94"/>
      <c r="C166" s="94"/>
      <c r="D166" s="94"/>
      <c r="E166" s="94"/>
      <c r="F166" s="94"/>
      <c r="G166" s="94"/>
      <c r="H166" s="94"/>
      <c r="I166" s="94"/>
      <c r="J166" s="94"/>
      <c r="K166" s="94"/>
      <c r="L166" s="94"/>
      <c r="M166" s="94"/>
      <c r="N166" s="94"/>
      <c r="O166" s="94"/>
      <c r="P166" s="94"/>
      <c r="Q166" s="94"/>
    </row>
    <row r="167" spans="1:17">
      <c r="A167" s="94"/>
      <c r="B167" s="94"/>
      <c r="C167" s="94"/>
      <c r="D167" s="94"/>
      <c r="E167" s="94"/>
      <c r="F167" s="94"/>
      <c r="G167" s="94"/>
      <c r="H167" s="94"/>
      <c r="I167" s="94"/>
      <c r="J167" s="94"/>
      <c r="K167" s="94"/>
      <c r="L167" s="94"/>
      <c r="M167" s="94"/>
      <c r="N167" s="94"/>
      <c r="O167" s="94"/>
      <c r="P167" s="94"/>
      <c r="Q167" s="94"/>
    </row>
    <row r="168" spans="1:17">
      <c r="A168" s="94"/>
      <c r="B168" s="94"/>
      <c r="C168" s="94"/>
      <c r="D168" s="94"/>
      <c r="E168" s="94"/>
      <c r="F168" s="94"/>
      <c r="G168" s="94"/>
      <c r="H168" s="94"/>
      <c r="I168" s="94"/>
      <c r="J168" s="94"/>
      <c r="K168" s="94"/>
      <c r="L168" s="94"/>
      <c r="M168" s="94"/>
      <c r="N168" s="94"/>
      <c r="O168" s="94"/>
      <c r="P168" s="94"/>
      <c r="Q168" s="94"/>
    </row>
    <row r="169" spans="1:17">
      <c r="A169" s="94"/>
      <c r="B169" s="94"/>
      <c r="C169" s="94"/>
      <c r="D169" s="94"/>
      <c r="E169" s="94"/>
      <c r="F169" s="94"/>
      <c r="G169" s="94"/>
      <c r="H169" s="94"/>
      <c r="I169" s="94"/>
      <c r="J169" s="94"/>
      <c r="K169" s="94"/>
      <c r="L169" s="94"/>
      <c r="M169" s="94"/>
      <c r="N169" s="94"/>
      <c r="O169" s="94"/>
      <c r="P169" s="94"/>
      <c r="Q169" s="94"/>
    </row>
    <row r="170" spans="1:17">
      <c r="A170" s="94"/>
      <c r="B170" s="94"/>
      <c r="C170" s="94"/>
      <c r="D170" s="94"/>
      <c r="E170" s="94"/>
      <c r="F170" s="94"/>
      <c r="G170" s="94"/>
      <c r="H170" s="94"/>
      <c r="I170" s="94"/>
      <c r="J170" s="94"/>
      <c r="K170" s="94"/>
      <c r="L170" s="94"/>
      <c r="M170" s="94"/>
      <c r="N170" s="94"/>
      <c r="O170" s="94"/>
      <c r="P170" s="94"/>
      <c r="Q170" s="94"/>
    </row>
    <row r="171" spans="1:17">
      <c r="A171" s="94"/>
      <c r="B171" s="94"/>
      <c r="C171" s="94"/>
      <c r="D171" s="94"/>
      <c r="E171" s="94"/>
      <c r="F171" s="94"/>
      <c r="G171" s="94"/>
      <c r="H171" s="94"/>
      <c r="I171" s="94"/>
      <c r="J171" s="94"/>
      <c r="K171" s="94"/>
      <c r="L171" s="94"/>
      <c r="M171" s="94"/>
      <c r="N171" s="94"/>
      <c r="O171" s="94"/>
      <c r="P171" s="94"/>
      <c r="Q171" s="94"/>
    </row>
    <row r="172" spans="1:17">
      <c r="A172" s="94"/>
      <c r="B172" s="94"/>
      <c r="C172" s="94"/>
      <c r="D172" s="94"/>
      <c r="E172" s="94"/>
      <c r="F172" s="94"/>
      <c r="G172" s="94"/>
      <c r="H172" s="94"/>
      <c r="I172" s="94"/>
      <c r="J172" s="94"/>
      <c r="K172" s="94"/>
      <c r="L172" s="94"/>
      <c r="M172" s="94"/>
      <c r="N172" s="94"/>
      <c r="O172" s="94"/>
      <c r="P172" s="94"/>
      <c r="Q172" s="94"/>
    </row>
    <row r="173" spans="1:17">
      <c r="A173" s="94"/>
      <c r="B173" s="94"/>
      <c r="C173" s="94"/>
      <c r="D173" s="94"/>
      <c r="E173" s="94"/>
      <c r="F173" s="94"/>
      <c r="G173" s="94"/>
      <c r="H173" s="94"/>
      <c r="I173" s="94"/>
      <c r="J173" s="94"/>
      <c r="K173" s="94"/>
      <c r="L173" s="94"/>
      <c r="M173" s="94"/>
      <c r="N173" s="94"/>
      <c r="O173" s="94"/>
      <c r="P173" s="94"/>
      <c r="Q173" s="94"/>
    </row>
    <row r="174" spans="1:17">
      <c r="A174" s="94"/>
      <c r="B174" s="94"/>
      <c r="C174" s="94"/>
      <c r="D174" s="94"/>
      <c r="E174" s="94"/>
      <c r="F174" s="94"/>
      <c r="G174" s="94"/>
      <c r="H174" s="94"/>
      <c r="I174" s="94"/>
      <c r="J174" s="94"/>
      <c r="K174" s="94"/>
      <c r="L174" s="94"/>
      <c r="M174" s="94"/>
      <c r="N174" s="94"/>
      <c r="O174" s="94"/>
      <c r="P174" s="94"/>
      <c r="Q174" s="94"/>
    </row>
    <row r="175" spans="1:17">
      <c r="A175" s="94"/>
      <c r="B175" s="94"/>
      <c r="C175" s="94"/>
      <c r="D175" s="94"/>
      <c r="E175" s="94"/>
      <c r="F175" s="94"/>
      <c r="G175" s="94"/>
      <c r="H175" s="94"/>
      <c r="I175" s="94"/>
      <c r="J175" s="94"/>
      <c r="K175" s="94"/>
      <c r="L175" s="94"/>
      <c r="M175" s="94"/>
      <c r="N175" s="94"/>
      <c r="O175" s="94"/>
      <c r="P175" s="94"/>
      <c r="Q175" s="94"/>
    </row>
    <row r="176" spans="1:17">
      <c r="A176" s="94"/>
      <c r="B176" s="94"/>
      <c r="C176" s="94"/>
      <c r="D176" s="94"/>
      <c r="E176" s="94"/>
      <c r="F176" s="94"/>
      <c r="G176" s="94"/>
      <c r="H176" s="94"/>
      <c r="I176" s="94"/>
      <c r="J176" s="94"/>
      <c r="K176" s="94"/>
      <c r="L176" s="94"/>
      <c r="M176" s="94"/>
      <c r="N176" s="94"/>
      <c r="O176" s="94"/>
      <c r="P176" s="94"/>
      <c r="Q176" s="94"/>
    </row>
    <row r="177" spans="1:17">
      <c r="A177" s="94"/>
      <c r="B177" s="94"/>
      <c r="C177" s="94"/>
      <c r="D177" s="94"/>
      <c r="E177" s="94"/>
      <c r="F177" s="94"/>
      <c r="G177" s="94"/>
      <c r="H177" s="94"/>
      <c r="I177" s="94"/>
      <c r="J177" s="94"/>
      <c r="K177" s="94"/>
      <c r="L177" s="94"/>
      <c r="M177" s="94"/>
      <c r="N177" s="94"/>
      <c r="O177" s="94"/>
      <c r="P177" s="94"/>
      <c r="Q177" s="94"/>
    </row>
    <row r="178" spans="1:17">
      <c r="A178" s="94"/>
      <c r="B178" s="94"/>
      <c r="C178" s="94"/>
      <c r="D178" s="94"/>
      <c r="E178" s="94"/>
      <c r="F178" s="94"/>
      <c r="G178" s="94"/>
      <c r="H178" s="94"/>
      <c r="I178" s="94"/>
      <c r="J178" s="94"/>
      <c r="K178" s="94"/>
      <c r="L178" s="94"/>
      <c r="M178" s="94"/>
      <c r="N178" s="94"/>
      <c r="O178" s="94"/>
      <c r="P178" s="94"/>
      <c r="Q178" s="94"/>
    </row>
    <row r="179" spans="1:17">
      <c r="A179" s="94"/>
      <c r="B179" s="94"/>
      <c r="C179" s="94"/>
      <c r="D179" s="94"/>
      <c r="E179" s="94"/>
      <c r="F179" s="94"/>
      <c r="G179" s="94"/>
      <c r="H179" s="94"/>
      <c r="I179" s="94"/>
      <c r="J179" s="94"/>
      <c r="K179" s="94"/>
      <c r="L179" s="94"/>
      <c r="M179" s="94"/>
      <c r="N179" s="94"/>
      <c r="O179" s="94"/>
      <c r="P179" s="94"/>
      <c r="Q179" s="94"/>
    </row>
    <row r="180" spans="1:17">
      <c r="A180" s="94"/>
      <c r="B180" s="94"/>
      <c r="C180" s="94"/>
      <c r="D180" s="94"/>
      <c r="E180" s="94"/>
      <c r="F180" s="94"/>
      <c r="G180" s="94"/>
      <c r="H180" s="94"/>
      <c r="I180" s="94"/>
      <c r="J180" s="94"/>
      <c r="K180" s="94"/>
      <c r="L180" s="94"/>
      <c r="M180" s="94"/>
      <c r="N180" s="94"/>
      <c r="O180" s="94"/>
      <c r="P180" s="94"/>
      <c r="Q180" s="94"/>
    </row>
    <row r="181" spans="1:17">
      <c r="A181" s="94"/>
      <c r="B181" s="94"/>
      <c r="C181" s="94"/>
      <c r="D181" s="94"/>
      <c r="E181" s="94"/>
      <c r="F181" s="94"/>
      <c r="G181" s="94"/>
      <c r="H181" s="94"/>
      <c r="I181" s="94"/>
      <c r="J181" s="94"/>
      <c r="K181" s="94"/>
      <c r="L181" s="94"/>
      <c r="M181" s="94"/>
      <c r="N181" s="94"/>
      <c r="O181" s="94"/>
      <c r="P181" s="94"/>
      <c r="Q181" s="94"/>
    </row>
    <row r="182" spans="1:17">
      <c r="A182" s="94"/>
      <c r="B182" s="94"/>
      <c r="C182" s="94"/>
      <c r="D182" s="94"/>
      <c r="E182" s="94"/>
      <c r="F182" s="94"/>
      <c r="G182" s="94"/>
      <c r="H182" s="94"/>
      <c r="I182" s="94"/>
      <c r="J182" s="94"/>
      <c r="K182" s="94"/>
      <c r="L182" s="94"/>
      <c r="M182" s="94"/>
      <c r="N182" s="94"/>
      <c r="O182" s="94"/>
      <c r="P182" s="94"/>
      <c r="Q182" s="94"/>
    </row>
    <row r="183" spans="1:17">
      <c r="A183" s="94"/>
      <c r="B183" s="94"/>
      <c r="C183" s="94"/>
      <c r="D183" s="94"/>
      <c r="E183" s="94"/>
      <c r="F183" s="94"/>
      <c r="G183" s="94"/>
      <c r="H183" s="94"/>
      <c r="I183" s="94"/>
      <c r="J183" s="94"/>
      <c r="K183" s="94"/>
      <c r="L183" s="94"/>
      <c r="M183" s="94"/>
      <c r="N183" s="94"/>
      <c r="O183" s="94"/>
      <c r="P183" s="94"/>
      <c r="Q183" s="94"/>
    </row>
    <row r="184" spans="1:17">
      <c r="A184" s="94"/>
      <c r="B184" s="94"/>
      <c r="C184" s="94"/>
      <c r="D184" s="94"/>
      <c r="E184" s="94"/>
      <c r="F184" s="94"/>
      <c r="G184" s="94"/>
      <c r="H184" s="94"/>
      <c r="I184" s="94"/>
      <c r="J184" s="94"/>
      <c r="K184" s="94"/>
      <c r="L184" s="94"/>
      <c r="M184" s="94"/>
      <c r="N184" s="94"/>
      <c r="O184" s="94"/>
      <c r="P184" s="94"/>
      <c r="Q184" s="94"/>
    </row>
    <row r="185" spans="1:17">
      <c r="A185" s="94"/>
      <c r="B185" s="94"/>
      <c r="C185" s="94"/>
      <c r="D185" s="94"/>
      <c r="E185" s="94"/>
      <c r="F185" s="94"/>
      <c r="G185" s="94"/>
      <c r="H185" s="94"/>
      <c r="I185" s="94"/>
      <c r="J185" s="94"/>
      <c r="K185" s="94"/>
      <c r="L185" s="94"/>
      <c r="M185" s="94"/>
      <c r="N185" s="94"/>
      <c r="O185" s="94"/>
      <c r="P185" s="94"/>
      <c r="Q185" s="94"/>
    </row>
    <row r="186" spans="1:17">
      <c r="A186" s="94"/>
      <c r="B186" s="94"/>
      <c r="C186" s="94"/>
      <c r="D186" s="94"/>
      <c r="E186" s="94"/>
      <c r="F186" s="94"/>
      <c r="G186" s="94"/>
      <c r="H186" s="94"/>
      <c r="I186" s="94"/>
      <c r="J186" s="94"/>
      <c r="K186" s="94"/>
      <c r="L186" s="94"/>
      <c r="M186" s="94"/>
      <c r="N186" s="94"/>
      <c r="O186" s="94"/>
      <c r="P186" s="94"/>
      <c r="Q186" s="94"/>
    </row>
    <row r="187" spans="1:17">
      <c r="A187" s="94"/>
      <c r="B187" s="94"/>
      <c r="C187" s="94"/>
      <c r="D187" s="94"/>
      <c r="E187" s="94"/>
      <c r="F187" s="94"/>
      <c r="G187" s="94"/>
      <c r="H187" s="94"/>
      <c r="I187" s="94"/>
      <c r="J187" s="94"/>
      <c r="K187" s="94"/>
      <c r="L187" s="94"/>
      <c r="M187" s="94"/>
      <c r="N187" s="94"/>
      <c r="O187" s="94"/>
      <c r="P187" s="94"/>
      <c r="Q187" s="94"/>
    </row>
    <row r="188" spans="1:17">
      <c r="A188" s="94"/>
      <c r="B188" s="94"/>
      <c r="C188" s="94"/>
      <c r="D188" s="94"/>
      <c r="E188" s="94"/>
      <c r="F188" s="94"/>
      <c r="G188" s="94"/>
      <c r="H188" s="94"/>
      <c r="I188" s="94"/>
      <c r="J188" s="94"/>
      <c r="K188" s="94"/>
      <c r="L188" s="94"/>
      <c r="M188" s="94"/>
      <c r="N188" s="94"/>
      <c r="O188" s="94"/>
      <c r="P188" s="94"/>
      <c r="Q188" s="94"/>
    </row>
    <row r="189" spans="1:17">
      <c r="A189" s="94"/>
      <c r="B189" s="94"/>
      <c r="C189" s="94"/>
      <c r="D189" s="94"/>
      <c r="E189" s="94"/>
      <c r="F189" s="94"/>
      <c r="G189" s="94"/>
      <c r="H189" s="94"/>
      <c r="I189" s="94"/>
      <c r="J189" s="94"/>
      <c r="K189" s="94"/>
      <c r="L189" s="94"/>
      <c r="M189" s="94"/>
      <c r="N189" s="94"/>
      <c r="O189" s="94"/>
      <c r="P189" s="94"/>
      <c r="Q189" s="94"/>
    </row>
    <row r="190" spans="1:17">
      <c r="A190" s="94"/>
      <c r="B190" s="94"/>
      <c r="C190" s="94"/>
      <c r="D190" s="94"/>
      <c r="E190" s="94"/>
      <c r="F190" s="94"/>
      <c r="G190" s="94"/>
      <c r="H190" s="94"/>
      <c r="I190" s="94"/>
      <c r="J190" s="94"/>
      <c r="K190" s="94"/>
      <c r="L190" s="94"/>
      <c r="M190" s="94"/>
      <c r="N190" s="94"/>
      <c r="O190" s="94"/>
      <c r="P190" s="94"/>
      <c r="Q190" s="94"/>
    </row>
    <row r="191" spans="1:17">
      <c r="A191" s="94"/>
      <c r="B191" s="94"/>
      <c r="C191" s="94"/>
      <c r="D191" s="94"/>
      <c r="E191" s="94"/>
      <c r="F191" s="94"/>
      <c r="G191" s="94"/>
      <c r="H191" s="94"/>
      <c r="I191" s="94"/>
      <c r="J191" s="94"/>
      <c r="K191" s="94"/>
      <c r="L191" s="94"/>
      <c r="M191" s="94"/>
      <c r="N191" s="94"/>
      <c r="O191" s="94"/>
      <c r="P191" s="94"/>
      <c r="Q191" s="94"/>
    </row>
    <row r="192" spans="1:17">
      <c r="A192" s="94"/>
      <c r="B192" s="94"/>
      <c r="C192" s="94"/>
      <c r="D192" s="94"/>
      <c r="E192" s="94"/>
      <c r="F192" s="94"/>
      <c r="G192" s="94"/>
      <c r="H192" s="94"/>
      <c r="I192" s="94"/>
      <c r="J192" s="94"/>
      <c r="K192" s="94"/>
      <c r="L192" s="94"/>
      <c r="M192" s="94"/>
      <c r="N192" s="94"/>
      <c r="O192" s="94"/>
      <c r="P192" s="94"/>
      <c r="Q192" s="94"/>
    </row>
    <row r="193" spans="1:17">
      <c r="A193" s="94"/>
      <c r="B193" s="94"/>
      <c r="C193" s="94"/>
      <c r="D193" s="94"/>
      <c r="E193" s="94"/>
      <c r="F193" s="94"/>
      <c r="G193" s="94"/>
      <c r="H193" s="94"/>
      <c r="I193" s="94"/>
      <c r="J193" s="94"/>
      <c r="K193" s="94"/>
      <c r="L193" s="94"/>
      <c r="M193" s="94"/>
      <c r="N193" s="94"/>
      <c r="O193" s="94"/>
      <c r="P193" s="94"/>
      <c r="Q193" s="94"/>
    </row>
    <row r="194" spans="1:17">
      <c r="A194" s="94"/>
      <c r="B194" s="94"/>
      <c r="C194" s="94"/>
      <c r="D194" s="94"/>
      <c r="E194" s="94"/>
      <c r="F194" s="94"/>
      <c r="G194" s="94"/>
      <c r="H194" s="94"/>
      <c r="I194" s="94"/>
      <c r="J194" s="94"/>
      <c r="K194" s="94"/>
      <c r="L194" s="94"/>
      <c r="M194" s="94"/>
      <c r="N194" s="94"/>
      <c r="O194" s="94"/>
      <c r="P194" s="94"/>
      <c r="Q194" s="94"/>
    </row>
    <row r="195" spans="1:17">
      <c r="A195" s="94"/>
      <c r="B195" s="94"/>
      <c r="C195" s="94"/>
      <c r="D195" s="94"/>
      <c r="E195" s="94"/>
      <c r="F195" s="94"/>
      <c r="G195" s="94"/>
      <c r="H195" s="94"/>
      <c r="I195" s="94"/>
      <c r="J195" s="94"/>
      <c r="K195" s="94"/>
      <c r="L195" s="94"/>
      <c r="M195" s="94"/>
      <c r="N195" s="94"/>
      <c r="O195" s="94"/>
      <c r="P195" s="94"/>
      <c r="Q195" s="94"/>
    </row>
    <row r="196" spans="1:17">
      <c r="A196" s="94"/>
      <c r="B196" s="94"/>
      <c r="C196" s="94"/>
      <c r="D196" s="94"/>
      <c r="E196" s="94"/>
      <c r="F196" s="94"/>
      <c r="G196" s="94"/>
      <c r="H196" s="94"/>
      <c r="I196" s="94"/>
      <c r="J196" s="94"/>
      <c r="K196" s="94"/>
      <c r="L196" s="94"/>
      <c r="M196" s="94"/>
      <c r="N196" s="94"/>
      <c r="O196" s="94"/>
      <c r="P196" s="94"/>
      <c r="Q196" s="94"/>
    </row>
    <row r="197" spans="1:17">
      <c r="A197" s="94"/>
      <c r="B197" s="94"/>
      <c r="C197" s="94"/>
      <c r="D197" s="94"/>
      <c r="E197" s="94"/>
      <c r="F197" s="94"/>
      <c r="G197" s="94"/>
      <c r="H197" s="94"/>
      <c r="I197" s="94"/>
      <c r="J197" s="94"/>
      <c r="K197" s="94"/>
      <c r="L197" s="94"/>
      <c r="M197" s="94"/>
      <c r="N197" s="94"/>
      <c r="O197" s="94"/>
      <c r="P197" s="94"/>
      <c r="Q197" s="94"/>
    </row>
    <row r="198" spans="1:17">
      <c r="A198" s="94"/>
      <c r="B198" s="94"/>
      <c r="C198" s="94"/>
      <c r="D198" s="94"/>
      <c r="E198" s="94"/>
      <c r="F198" s="94"/>
      <c r="G198" s="94"/>
      <c r="H198" s="94"/>
      <c r="I198" s="94"/>
      <c r="J198" s="94"/>
      <c r="K198" s="94"/>
      <c r="L198" s="94"/>
      <c r="M198" s="94"/>
      <c r="N198" s="94"/>
      <c r="O198" s="94"/>
      <c r="P198" s="94"/>
      <c r="Q198" s="94"/>
    </row>
    <row r="199" spans="1:17">
      <c r="A199" s="94"/>
      <c r="B199" s="94"/>
      <c r="C199" s="94"/>
      <c r="D199" s="94"/>
      <c r="E199" s="94"/>
      <c r="F199" s="94"/>
      <c r="G199" s="94"/>
      <c r="H199" s="94"/>
      <c r="I199" s="94"/>
      <c r="J199" s="94"/>
      <c r="K199" s="94"/>
      <c r="L199" s="94"/>
      <c r="M199" s="94"/>
      <c r="N199" s="94"/>
      <c r="O199" s="94"/>
      <c r="P199" s="94"/>
      <c r="Q199" s="94"/>
    </row>
    <row r="200" spans="1:17">
      <c r="A200" s="94"/>
      <c r="B200" s="94"/>
      <c r="C200" s="94"/>
      <c r="D200" s="94"/>
      <c r="E200" s="94"/>
      <c r="F200" s="94"/>
      <c r="G200" s="94"/>
      <c r="H200" s="94"/>
      <c r="I200" s="94"/>
      <c r="J200" s="94"/>
      <c r="K200" s="94"/>
      <c r="L200" s="94"/>
      <c r="M200" s="94"/>
      <c r="N200" s="94"/>
      <c r="O200" s="94"/>
      <c r="P200" s="94"/>
      <c r="Q200" s="94"/>
    </row>
    <row r="201" spans="1:17">
      <c r="A201" s="94"/>
      <c r="B201" s="94"/>
      <c r="C201" s="94"/>
      <c r="D201" s="94"/>
      <c r="E201" s="94"/>
      <c r="F201" s="94"/>
      <c r="G201" s="94"/>
      <c r="H201" s="94"/>
      <c r="I201" s="94"/>
      <c r="J201" s="94"/>
      <c r="K201" s="94"/>
      <c r="L201" s="94"/>
      <c r="M201" s="94"/>
      <c r="N201" s="94"/>
      <c r="O201" s="94"/>
      <c r="P201" s="94"/>
      <c r="Q201" s="94"/>
    </row>
    <row r="202" spans="1:17">
      <c r="A202" s="94"/>
      <c r="B202" s="94"/>
      <c r="C202" s="94"/>
      <c r="D202" s="94"/>
      <c r="E202" s="94"/>
      <c r="F202" s="94"/>
      <c r="G202" s="94"/>
      <c r="H202" s="94"/>
      <c r="I202" s="94"/>
      <c r="J202" s="94"/>
      <c r="K202" s="94"/>
      <c r="L202" s="94"/>
      <c r="M202" s="94"/>
      <c r="N202" s="94"/>
      <c r="O202" s="94"/>
      <c r="P202" s="94"/>
      <c r="Q202" s="94"/>
    </row>
    <row r="203" spans="1:17">
      <c r="A203" s="94"/>
      <c r="B203" s="94"/>
      <c r="C203" s="94"/>
      <c r="D203" s="94"/>
      <c r="E203" s="94"/>
      <c r="F203" s="94"/>
      <c r="G203" s="94"/>
      <c r="H203" s="94"/>
      <c r="I203" s="94"/>
      <c r="J203" s="94"/>
      <c r="K203" s="94"/>
      <c r="L203" s="94"/>
      <c r="M203" s="94"/>
      <c r="N203" s="94"/>
      <c r="O203" s="94"/>
      <c r="P203" s="94"/>
      <c r="Q203" s="94"/>
    </row>
    <row r="204" spans="1:17">
      <c r="A204" s="94"/>
      <c r="B204" s="94"/>
      <c r="C204" s="94"/>
      <c r="D204" s="94"/>
      <c r="E204" s="94"/>
      <c r="F204" s="94"/>
      <c r="G204" s="94"/>
      <c r="H204" s="94"/>
      <c r="I204" s="94"/>
      <c r="J204" s="94"/>
      <c r="K204" s="94"/>
      <c r="L204" s="94"/>
      <c r="M204" s="94"/>
      <c r="N204" s="94"/>
      <c r="O204" s="94"/>
      <c r="P204" s="94"/>
      <c r="Q204" s="94"/>
    </row>
    <row r="205" spans="1:17">
      <c r="A205" s="94"/>
      <c r="B205" s="94"/>
      <c r="C205" s="94"/>
      <c r="D205" s="94"/>
      <c r="E205" s="94"/>
      <c r="F205" s="94"/>
      <c r="G205" s="94"/>
      <c r="H205" s="94"/>
      <c r="I205" s="94"/>
      <c r="J205" s="94"/>
      <c r="K205" s="94"/>
      <c r="L205" s="94"/>
      <c r="M205" s="94"/>
      <c r="N205" s="94"/>
      <c r="O205" s="94"/>
      <c r="P205" s="94"/>
      <c r="Q205" s="94"/>
    </row>
    <row r="206" spans="1:17">
      <c r="A206" s="94"/>
      <c r="B206" s="94"/>
      <c r="C206" s="94"/>
      <c r="D206" s="94"/>
      <c r="E206" s="94"/>
      <c r="F206" s="94"/>
      <c r="G206" s="94"/>
      <c r="H206" s="94"/>
      <c r="I206" s="94"/>
      <c r="J206" s="94"/>
      <c r="K206" s="94"/>
      <c r="L206" s="94"/>
      <c r="M206" s="94"/>
      <c r="N206" s="94"/>
      <c r="O206" s="94"/>
      <c r="P206" s="94"/>
      <c r="Q206" s="94"/>
    </row>
    <row r="207" spans="1:17">
      <c r="A207" s="94"/>
      <c r="B207" s="94"/>
      <c r="C207" s="94"/>
      <c r="D207" s="94"/>
      <c r="E207" s="94"/>
      <c r="F207" s="94"/>
      <c r="G207" s="94"/>
      <c r="H207" s="94"/>
      <c r="I207" s="94"/>
      <c r="J207" s="94"/>
      <c r="K207" s="94"/>
      <c r="L207" s="94"/>
      <c r="M207" s="94"/>
      <c r="N207" s="94"/>
      <c r="O207" s="94"/>
      <c r="P207" s="94"/>
      <c r="Q207" s="94"/>
    </row>
    <row r="208" spans="1:17">
      <c r="A208" s="94"/>
      <c r="B208" s="94"/>
      <c r="C208" s="94"/>
      <c r="D208" s="94"/>
      <c r="E208" s="94"/>
      <c r="F208" s="94"/>
      <c r="G208" s="94"/>
      <c r="H208" s="94"/>
      <c r="I208" s="94"/>
      <c r="J208" s="94"/>
      <c r="K208" s="94"/>
      <c r="L208" s="94"/>
      <c r="M208" s="94"/>
      <c r="N208" s="94"/>
      <c r="O208" s="94"/>
      <c r="P208" s="94"/>
      <c r="Q208" s="94"/>
    </row>
    <row r="209" spans="1:17">
      <c r="A209" s="94"/>
      <c r="B209" s="94"/>
      <c r="C209" s="94"/>
      <c r="D209" s="94"/>
      <c r="E209" s="94"/>
      <c r="F209" s="94"/>
      <c r="G209" s="94"/>
      <c r="H209" s="94"/>
      <c r="I209" s="94"/>
      <c r="J209" s="94"/>
      <c r="K209" s="94"/>
      <c r="L209" s="94"/>
      <c r="M209" s="94"/>
      <c r="N209" s="94"/>
      <c r="O209" s="94"/>
      <c r="P209" s="94"/>
      <c r="Q209" s="94"/>
    </row>
    <row r="210" spans="1:17">
      <c r="A210" s="94"/>
      <c r="B210" s="94"/>
      <c r="C210" s="94"/>
      <c r="D210" s="94"/>
      <c r="E210" s="94"/>
      <c r="F210" s="94"/>
      <c r="G210" s="94"/>
      <c r="H210" s="94"/>
      <c r="I210" s="94"/>
      <c r="J210" s="94"/>
      <c r="K210" s="94"/>
      <c r="L210" s="94"/>
      <c r="M210" s="94"/>
      <c r="N210" s="94"/>
      <c r="O210" s="94"/>
      <c r="P210" s="94"/>
      <c r="Q210" s="94"/>
    </row>
    <row r="211" spans="1:17">
      <c r="A211" s="94"/>
      <c r="B211" s="94"/>
      <c r="C211" s="94"/>
      <c r="D211" s="94"/>
      <c r="E211" s="94"/>
      <c r="F211" s="94"/>
      <c r="G211" s="94"/>
      <c r="H211" s="94"/>
      <c r="I211" s="94"/>
      <c r="J211" s="94"/>
      <c r="K211" s="94"/>
      <c r="L211" s="94"/>
      <c r="M211" s="94"/>
      <c r="N211" s="94"/>
      <c r="O211" s="94"/>
      <c r="P211" s="94"/>
      <c r="Q211" s="94"/>
    </row>
    <row r="212" spans="1:17">
      <c r="A212" s="94"/>
      <c r="B212" s="94"/>
      <c r="C212" s="94"/>
      <c r="D212" s="94"/>
      <c r="E212" s="94"/>
      <c r="F212" s="94"/>
      <c r="G212" s="94"/>
      <c r="H212" s="94"/>
      <c r="I212" s="94"/>
      <c r="J212" s="94"/>
      <c r="K212" s="94"/>
      <c r="L212" s="94"/>
      <c r="M212" s="94"/>
      <c r="N212" s="94"/>
      <c r="O212" s="94"/>
      <c r="P212" s="94"/>
      <c r="Q212" s="94"/>
    </row>
    <row r="213" spans="1:17">
      <c r="A213" s="94"/>
      <c r="B213" s="94"/>
      <c r="C213" s="94"/>
      <c r="D213" s="94"/>
      <c r="E213" s="94"/>
      <c r="F213" s="94"/>
      <c r="G213" s="94"/>
      <c r="H213" s="94"/>
      <c r="I213" s="94"/>
      <c r="J213" s="94"/>
      <c r="K213" s="94"/>
      <c r="L213" s="94"/>
      <c r="M213" s="94"/>
      <c r="N213" s="94"/>
      <c r="O213" s="94"/>
      <c r="P213" s="94"/>
      <c r="Q213" s="94"/>
    </row>
    <row r="214" spans="1:17">
      <c r="A214" s="94"/>
      <c r="B214" s="94"/>
      <c r="C214" s="94"/>
      <c r="D214" s="94"/>
      <c r="E214" s="94"/>
      <c r="F214" s="94"/>
      <c r="G214" s="94"/>
      <c r="H214" s="94"/>
      <c r="I214" s="94"/>
      <c r="J214" s="94"/>
      <c r="K214" s="94"/>
      <c r="L214" s="94"/>
      <c r="M214" s="94"/>
      <c r="N214" s="94"/>
      <c r="O214" s="94"/>
      <c r="P214" s="94"/>
      <c r="Q214" s="94"/>
    </row>
    <row r="215" spans="1:17">
      <c r="A215" s="94"/>
      <c r="B215" s="94"/>
      <c r="C215" s="94"/>
      <c r="D215" s="94"/>
      <c r="E215" s="94"/>
      <c r="F215" s="94"/>
      <c r="G215" s="94"/>
      <c r="H215" s="94"/>
      <c r="I215" s="94"/>
      <c r="J215" s="94"/>
      <c r="K215" s="94"/>
      <c r="L215" s="94"/>
      <c r="M215" s="94"/>
      <c r="N215" s="94"/>
      <c r="O215" s="94"/>
      <c r="P215" s="94"/>
      <c r="Q215" s="94"/>
    </row>
    <row r="216" spans="1:17">
      <c r="A216" s="94"/>
      <c r="B216" s="94"/>
      <c r="C216" s="94"/>
      <c r="D216" s="94"/>
      <c r="E216" s="94"/>
      <c r="F216" s="94"/>
      <c r="G216" s="94"/>
      <c r="H216" s="94"/>
      <c r="I216" s="94"/>
      <c r="J216" s="94"/>
      <c r="K216" s="94"/>
      <c r="L216" s="94"/>
      <c r="M216" s="94"/>
      <c r="N216" s="94"/>
      <c r="O216" s="94"/>
      <c r="P216" s="94"/>
      <c r="Q216" s="94"/>
    </row>
    <row r="217" spans="1:17">
      <c r="A217" s="94"/>
      <c r="B217" s="94"/>
      <c r="C217" s="94"/>
      <c r="D217" s="94"/>
      <c r="E217" s="94"/>
      <c r="F217" s="94"/>
      <c r="G217" s="94"/>
      <c r="H217" s="94"/>
      <c r="I217" s="94"/>
      <c r="J217" s="94"/>
      <c r="K217" s="94"/>
      <c r="L217" s="94"/>
      <c r="M217" s="94"/>
      <c r="N217" s="94"/>
      <c r="O217" s="94"/>
      <c r="P217" s="94"/>
      <c r="Q217" s="94"/>
    </row>
    <row r="218" spans="1:17">
      <c r="A218" s="94"/>
      <c r="B218" s="94"/>
      <c r="C218" s="94"/>
      <c r="D218" s="94"/>
      <c r="E218" s="94"/>
      <c r="F218" s="94"/>
      <c r="G218" s="94"/>
      <c r="H218" s="94"/>
      <c r="I218" s="94"/>
      <c r="J218" s="94"/>
      <c r="K218" s="94"/>
      <c r="L218" s="94"/>
      <c r="M218" s="94"/>
      <c r="N218" s="94"/>
      <c r="O218" s="94"/>
      <c r="P218" s="94"/>
      <c r="Q218" s="94"/>
    </row>
    <row r="219" spans="1:17">
      <c r="A219" s="94"/>
      <c r="B219" s="94"/>
      <c r="C219" s="94"/>
      <c r="D219" s="94"/>
      <c r="E219" s="94"/>
      <c r="F219" s="94"/>
      <c r="G219" s="94"/>
      <c r="H219" s="94"/>
      <c r="I219" s="94"/>
      <c r="J219" s="94"/>
      <c r="K219" s="94"/>
      <c r="L219" s="94"/>
      <c r="M219" s="94"/>
      <c r="N219" s="94"/>
      <c r="O219" s="94"/>
      <c r="P219" s="94"/>
      <c r="Q219" s="94"/>
    </row>
    <row r="220" spans="1:17">
      <c r="A220" s="94"/>
      <c r="B220" s="94"/>
      <c r="C220" s="94"/>
      <c r="D220" s="94"/>
      <c r="E220" s="94"/>
      <c r="F220" s="94"/>
      <c r="G220" s="94"/>
      <c r="H220" s="94"/>
      <c r="I220" s="94"/>
      <c r="J220" s="94"/>
      <c r="K220" s="94"/>
      <c r="L220" s="94"/>
      <c r="M220" s="94"/>
      <c r="N220" s="94"/>
      <c r="O220" s="94"/>
      <c r="P220" s="94"/>
      <c r="Q220" s="94"/>
    </row>
    <row r="221" spans="1:17">
      <c r="A221" s="94"/>
      <c r="B221" s="94"/>
      <c r="C221" s="94"/>
      <c r="D221" s="94"/>
      <c r="E221" s="94"/>
      <c r="F221" s="94"/>
      <c r="G221" s="94"/>
      <c r="H221" s="94"/>
      <c r="I221" s="94"/>
      <c r="J221" s="94"/>
      <c r="K221" s="94"/>
      <c r="L221" s="94"/>
      <c r="M221" s="94"/>
      <c r="N221" s="94"/>
      <c r="O221" s="94"/>
      <c r="P221" s="94"/>
      <c r="Q221" s="94"/>
    </row>
    <row r="222" spans="1:17">
      <c r="A222" s="94"/>
      <c r="B222" s="94"/>
      <c r="C222" s="94"/>
      <c r="D222" s="94"/>
      <c r="E222" s="94"/>
      <c r="F222" s="94"/>
      <c r="G222" s="94"/>
      <c r="H222" s="94"/>
      <c r="I222" s="94"/>
      <c r="J222" s="94"/>
      <c r="K222" s="94"/>
      <c r="L222" s="94"/>
      <c r="M222" s="94"/>
      <c r="N222" s="94"/>
      <c r="O222" s="94"/>
      <c r="P222" s="94"/>
      <c r="Q222" s="94"/>
    </row>
    <row r="223" spans="1:17">
      <c r="A223" s="94"/>
      <c r="B223" s="94"/>
      <c r="C223" s="94"/>
      <c r="D223" s="94"/>
      <c r="E223" s="94"/>
      <c r="F223" s="94"/>
      <c r="G223" s="94"/>
      <c r="H223" s="94"/>
      <c r="I223" s="94"/>
      <c r="J223" s="94"/>
      <c r="K223" s="94"/>
      <c r="L223" s="94"/>
      <c r="M223" s="94"/>
      <c r="N223" s="94"/>
      <c r="O223" s="94"/>
      <c r="P223" s="94"/>
      <c r="Q223" s="94"/>
    </row>
    <row r="224" spans="1:17">
      <c r="A224" s="94"/>
      <c r="B224" s="94"/>
      <c r="C224" s="94"/>
      <c r="D224" s="94"/>
      <c r="E224" s="94"/>
      <c r="F224" s="94"/>
      <c r="G224" s="94"/>
      <c r="H224" s="94"/>
      <c r="I224" s="94"/>
      <c r="J224" s="94"/>
      <c r="K224" s="94"/>
      <c r="L224" s="94"/>
      <c r="M224" s="94"/>
      <c r="N224" s="94"/>
      <c r="O224" s="94"/>
      <c r="P224" s="94"/>
      <c r="Q224" s="94"/>
    </row>
    <row r="225" spans="1:17">
      <c r="A225" s="94"/>
      <c r="B225" s="94"/>
      <c r="C225" s="94"/>
      <c r="D225" s="94"/>
      <c r="E225" s="94"/>
      <c r="F225" s="94"/>
      <c r="G225" s="94"/>
      <c r="H225" s="94"/>
      <c r="I225" s="94"/>
      <c r="J225" s="94"/>
      <c r="K225" s="94"/>
      <c r="L225" s="94"/>
      <c r="M225" s="94"/>
      <c r="N225" s="94"/>
      <c r="O225" s="94"/>
      <c r="P225" s="94"/>
      <c r="Q225" s="94"/>
    </row>
  </sheetData>
  <mergeCells count="79">
    <mergeCell ref="T11:V11"/>
    <mergeCell ref="T12:V12"/>
    <mergeCell ref="T13:V13"/>
    <mergeCell ref="T17:V17"/>
    <mergeCell ref="T18:V18"/>
    <mergeCell ref="A53:B53"/>
    <mergeCell ref="G53:K53"/>
    <mergeCell ref="L53:N53"/>
    <mergeCell ref="O53:Q53"/>
    <mergeCell ref="H6:K6"/>
    <mergeCell ref="H7:K7"/>
    <mergeCell ref="A6:D6"/>
    <mergeCell ref="M45:O45"/>
    <mergeCell ref="M46:O46"/>
    <mergeCell ref="M47:O47"/>
    <mergeCell ref="F50:Q50"/>
    <mergeCell ref="A52:B52"/>
    <mergeCell ref="G52:K52"/>
    <mergeCell ref="L52:N52"/>
    <mergeCell ref="O52:Q52"/>
    <mergeCell ref="M39:O39"/>
    <mergeCell ref="M40:O40"/>
    <mergeCell ref="M41:O41"/>
    <mergeCell ref="M42:O42"/>
    <mergeCell ref="M43:O43"/>
    <mergeCell ref="M44:O44"/>
    <mergeCell ref="M38:O38"/>
    <mergeCell ref="M27:O27"/>
    <mergeCell ref="M28:O28"/>
    <mergeCell ref="M29:O29"/>
    <mergeCell ref="M30:O30"/>
    <mergeCell ref="M31:O31"/>
    <mergeCell ref="M32:O32"/>
    <mergeCell ref="M33:O33"/>
    <mergeCell ref="M34:O34"/>
    <mergeCell ref="M35:O35"/>
    <mergeCell ref="M36:O36"/>
    <mergeCell ref="M37:O37"/>
    <mergeCell ref="A7:C7"/>
    <mergeCell ref="D7:G7"/>
    <mergeCell ref="M26:O26"/>
    <mergeCell ref="M15:O15"/>
    <mergeCell ref="M16:O16"/>
    <mergeCell ref="M17:O17"/>
    <mergeCell ref="M18:O18"/>
    <mergeCell ref="M19:O19"/>
    <mergeCell ref="M20:O20"/>
    <mergeCell ref="M21:O21"/>
    <mergeCell ref="M22:O22"/>
    <mergeCell ref="M23:O23"/>
    <mergeCell ref="M24:O24"/>
    <mergeCell ref="M25:O25"/>
    <mergeCell ref="M14:O14"/>
    <mergeCell ref="M10:O10"/>
    <mergeCell ref="M11:O11"/>
    <mergeCell ref="M12:O12"/>
    <mergeCell ref="M13:O13"/>
    <mergeCell ref="E6:G6"/>
    <mergeCell ref="L7:Q7"/>
    <mergeCell ref="L6:Q6"/>
    <mergeCell ref="D8:E8"/>
    <mergeCell ref="H8:L8"/>
    <mergeCell ref="M8:O8"/>
    <mergeCell ref="H9:L9"/>
    <mergeCell ref="E1:Q1"/>
    <mergeCell ref="A2:D2"/>
    <mergeCell ref="E2:Q2"/>
    <mergeCell ref="A3:B3"/>
    <mergeCell ref="C3:G3"/>
    <mergeCell ref="H3:I3"/>
    <mergeCell ref="J3:Q3"/>
    <mergeCell ref="A4:B4"/>
    <mergeCell ref="C4:G4"/>
    <mergeCell ref="H4:I4"/>
    <mergeCell ref="J4:Q4"/>
    <mergeCell ref="H5:K5"/>
    <mergeCell ref="L5:Q5"/>
    <mergeCell ref="A5:B5"/>
    <mergeCell ref="C5:G5"/>
  </mergeCells>
  <pageMargins left="0.35" right="0.25" top="0.56000000000000005" bottom="0.5" header="0.35" footer="0.27"/>
  <pageSetup scale="76" fitToHeight="0" orientation="portrait" r:id="rId1"/>
  <headerFooter alignWithMargins="0">
    <oddFooter>&amp;C&amp;14&amp;A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97EAF-3C73-431D-8E83-F604E290BD2D}">
  <sheetPr codeName="Sheet17">
    <tabColor rgb="FF002060"/>
  </sheetPr>
  <dimension ref="A1:AV206"/>
  <sheetViews>
    <sheetView zoomScaleNormal="100" workbookViewId="0">
      <selection activeCell="R9" sqref="R9"/>
    </sheetView>
  </sheetViews>
  <sheetFormatPr defaultColWidth="9.140625" defaultRowHeight="15"/>
  <cols>
    <col min="1" max="1" width="6.140625" style="234" customWidth="1"/>
    <col min="2" max="2" width="13.140625" style="234" customWidth="1"/>
    <col min="3" max="3" width="1.7109375" style="234" customWidth="1"/>
    <col min="4" max="4" width="14.42578125" style="234" customWidth="1"/>
    <col min="5" max="6" width="6.5703125" style="234" customWidth="1"/>
    <col min="7" max="7" width="7.85546875" style="234" customWidth="1"/>
    <col min="8" max="8" width="6.7109375" style="234" customWidth="1"/>
    <col min="9" max="11" width="7" style="234" customWidth="1"/>
    <col min="12" max="16" width="6.5703125" style="234" customWidth="1"/>
    <col min="17" max="17" width="4.28515625" style="234" customWidth="1"/>
    <col min="18" max="18" width="4.140625" style="234" customWidth="1"/>
    <col min="19" max="48" width="9.140625" style="336"/>
    <col min="49" max="16384" width="9.140625" style="234"/>
  </cols>
  <sheetData>
    <row r="1" spans="1:48" ht="20.100000000000001" customHeight="1">
      <c r="A1" s="1061"/>
      <c r="B1" s="1137"/>
      <c r="C1" s="1137"/>
      <c r="D1" s="1137"/>
      <c r="E1" s="1138"/>
      <c r="F1" s="1948" t="s">
        <v>600</v>
      </c>
      <c r="G1" s="1948"/>
      <c r="H1" s="1948"/>
      <c r="I1" s="1948"/>
      <c r="J1" s="1948"/>
      <c r="K1" s="1948"/>
      <c r="L1" s="1948"/>
      <c r="M1" s="1948"/>
      <c r="N1" s="1948"/>
      <c r="O1" s="1948"/>
      <c r="P1" s="1948"/>
      <c r="Q1" s="1948"/>
      <c r="R1" s="1949"/>
    </row>
    <row r="2" spans="1:48" ht="20.100000000000001" customHeight="1">
      <c r="A2" s="1950"/>
      <c r="B2" s="1951"/>
      <c r="C2" s="1951"/>
      <c r="D2" s="1951"/>
      <c r="E2" s="1951"/>
      <c r="F2" s="1952" t="s">
        <v>639</v>
      </c>
      <c r="G2" s="1952"/>
      <c r="H2" s="1952"/>
      <c r="I2" s="1952"/>
      <c r="J2" s="1952"/>
      <c r="K2" s="1952"/>
      <c r="L2" s="1952"/>
      <c r="M2" s="1952"/>
      <c r="N2" s="1952"/>
      <c r="O2" s="1952"/>
      <c r="P2" s="1952"/>
      <c r="Q2" s="1952"/>
      <c r="R2" s="1953"/>
    </row>
    <row r="3" spans="1:48" ht="15" customHeight="1">
      <c r="A3" s="1987" t="s">
        <v>602</v>
      </c>
      <c r="B3" s="1988"/>
      <c r="C3" s="1954" t="str">
        <f>SupplierPlantName</f>
        <v>Raimes Gear Tech - Tennessee Plant</v>
      </c>
      <c r="D3" s="1955"/>
      <c r="E3" s="1955"/>
      <c r="F3" s="1955"/>
      <c r="G3" s="1955"/>
      <c r="H3" s="1956"/>
      <c r="I3" s="1985" t="s">
        <v>603</v>
      </c>
      <c r="J3" s="1894"/>
      <c r="K3" s="1895"/>
      <c r="L3" s="1967" t="str">
        <f>PartNumber</f>
        <v>456734RT</v>
      </c>
      <c r="M3" s="1694"/>
      <c r="N3" s="1694"/>
      <c r="O3" s="1694"/>
      <c r="P3" s="1694"/>
      <c r="Q3" s="1694"/>
      <c r="R3" s="1968"/>
    </row>
    <row r="4" spans="1:48" ht="15" customHeight="1">
      <c r="A4" s="1987" t="s">
        <v>640</v>
      </c>
      <c r="B4" s="1988"/>
      <c r="C4" s="1957">
        <f>SupplierNumber</f>
        <v>45672</v>
      </c>
      <c r="D4" s="1957"/>
      <c r="E4" s="1957"/>
      <c r="F4" s="1957"/>
      <c r="G4" s="1957"/>
      <c r="H4" s="1957"/>
      <c r="I4" s="1958" t="s">
        <v>605</v>
      </c>
      <c r="J4" s="1959"/>
      <c r="K4" s="1960"/>
      <c r="L4" s="1961" t="str">
        <f>PartName</f>
        <v>Lever</v>
      </c>
      <c r="M4" s="1962"/>
      <c r="N4" s="1962"/>
      <c r="O4" s="1962"/>
      <c r="P4" s="1962"/>
      <c r="Q4" s="1962"/>
      <c r="R4" s="1963"/>
    </row>
    <row r="5" spans="1:48" ht="15" customHeight="1">
      <c r="A5" s="1974" t="s">
        <v>641</v>
      </c>
      <c r="B5" s="1975"/>
      <c r="C5" s="1976"/>
      <c r="D5" s="1977"/>
      <c r="E5" s="1977"/>
      <c r="F5" s="1977"/>
      <c r="G5" s="1977"/>
      <c r="H5" s="1978"/>
      <c r="I5" s="1985" t="s">
        <v>642</v>
      </c>
      <c r="J5" s="1894"/>
      <c r="K5" s="1894"/>
      <c r="L5" s="1986"/>
      <c r="M5" s="1979" t="str">
        <f>DrawingNumber</f>
        <v>GH 675612</v>
      </c>
      <c r="N5" s="1980"/>
      <c r="O5" s="1980"/>
      <c r="P5" s="1980"/>
      <c r="Q5" s="1980"/>
      <c r="R5" s="1981"/>
    </row>
    <row r="6" spans="1:48" ht="15" customHeight="1">
      <c r="A6" s="1989" t="s">
        <v>643</v>
      </c>
      <c r="B6" s="1990"/>
      <c r="C6" s="1990"/>
      <c r="D6" s="1990"/>
      <c r="E6" s="1990"/>
      <c r="F6" s="1891"/>
      <c r="G6" s="1964">
        <f>SupplierNumber</f>
        <v>45672</v>
      </c>
      <c r="H6" s="1903"/>
      <c r="I6" s="1985" t="s">
        <v>609</v>
      </c>
      <c r="J6" s="1894"/>
      <c r="K6" s="1894"/>
      <c r="L6" s="1986"/>
      <c r="M6" s="1982" t="str">
        <f>EngRevLevel</f>
        <v>C</v>
      </c>
      <c r="N6" s="1983"/>
      <c r="O6" s="1983"/>
      <c r="P6" s="1983"/>
      <c r="Q6" s="1983"/>
      <c r="R6" s="1984"/>
    </row>
    <row r="7" spans="1:48" ht="15" customHeight="1">
      <c r="A7" s="1991" t="s">
        <v>644</v>
      </c>
      <c r="B7" s="1992"/>
      <c r="C7" s="1992"/>
      <c r="D7" s="1992"/>
      <c r="E7" s="1992"/>
      <c r="F7" s="1992"/>
      <c r="G7" s="1965"/>
      <c r="H7" s="1966"/>
      <c r="I7" s="1969" t="s">
        <v>645</v>
      </c>
      <c r="J7" s="1970"/>
      <c r="K7" s="1970"/>
      <c r="L7" s="1970"/>
      <c r="M7" s="1971">
        <f>EngRevLevelDate</f>
        <v>42676</v>
      </c>
      <c r="N7" s="1972"/>
      <c r="O7" s="1972"/>
      <c r="P7" s="1972"/>
      <c r="Q7" s="1972"/>
      <c r="R7" s="1973"/>
    </row>
    <row r="8" spans="1:48" ht="24" customHeight="1">
      <c r="A8" s="1934" t="s">
        <v>646</v>
      </c>
      <c r="B8" s="1935"/>
      <c r="C8" s="1935"/>
      <c r="D8" s="1936"/>
      <c r="E8" s="1937" t="s">
        <v>647</v>
      </c>
      <c r="F8" s="1937"/>
      <c r="G8" s="709" t="s">
        <v>615</v>
      </c>
      <c r="H8" s="709" t="s">
        <v>616</v>
      </c>
      <c r="I8" s="1938" t="s">
        <v>648</v>
      </c>
      <c r="J8" s="1939"/>
      <c r="K8" s="1939"/>
      <c r="L8" s="1940"/>
      <c r="M8" s="1941"/>
      <c r="N8" s="1938" t="s">
        <v>618</v>
      </c>
      <c r="O8" s="1940"/>
      <c r="P8" s="1941"/>
      <c r="Q8" s="650" t="s">
        <v>619</v>
      </c>
      <c r="R8" s="710" t="s">
        <v>620</v>
      </c>
    </row>
    <row r="9" spans="1:48" s="235" customFormat="1" ht="18.95" customHeight="1">
      <c r="A9" s="1942"/>
      <c r="B9" s="1943"/>
      <c r="C9" s="1943"/>
      <c r="D9" s="1944"/>
      <c r="E9" s="327"/>
      <c r="F9" s="328"/>
      <c r="G9" s="329"/>
      <c r="H9" s="330"/>
      <c r="I9" s="332"/>
      <c r="J9" s="333"/>
      <c r="K9" s="333"/>
      <c r="L9" s="334"/>
      <c r="M9" s="335"/>
      <c r="N9" s="1945"/>
      <c r="O9" s="1946"/>
      <c r="P9" s="1947"/>
      <c r="Q9" s="325"/>
      <c r="R9" s="711"/>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row>
    <row r="10" spans="1:48" s="235" customFormat="1" ht="18.95" customHeight="1">
      <c r="A10" s="1942"/>
      <c r="B10" s="1943"/>
      <c r="C10" s="1943"/>
      <c r="D10" s="1944"/>
      <c r="E10" s="327"/>
      <c r="F10" s="331"/>
      <c r="G10" s="329"/>
      <c r="H10" s="330"/>
      <c r="I10" s="332"/>
      <c r="J10" s="333"/>
      <c r="K10" s="333"/>
      <c r="L10" s="334"/>
      <c r="M10" s="334"/>
      <c r="N10" s="1945"/>
      <c r="O10" s="1946"/>
      <c r="P10" s="1947"/>
      <c r="Q10" s="326"/>
      <c r="R10" s="712"/>
      <c r="S10" s="337"/>
      <c r="T10" s="422"/>
      <c r="U10" s="1881"/>
      <c r="V10" s="1933"/>
      <c r="W10" s="1933"/>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row>
    <row r="11" spans="1:48" s="235" customFormat="1" ht="18.95" customHeight="1">
      <c r="A11" s="1942"/>
      <c r="B11" s="1943"/>
      <c r="C11" s="1943"/>
      <c r="D11" s="1944"/>
      <c r="E11" s="327"/>
      <c r="F11" s="331"/>
      <c r="G11" s="329"/>
      <c r="H11" s="330"/>
      <c r="I11" s="332"/>
      <c r="J11" s="333"/>
      <c r="K11" s="333"/>
      <c r="L11" s="334"/>
      <c r="M11" s="334"/>
      <c r="N11" s="1945"/>
      <c r="O11" s="1946"/>
      <c r="P11" s="1947"/>
      <c r="Q11" s="326"/>
      <c r="R11" s="712"/>
      <c r="S11" s="337"/>
      <c r="T11" s="422"/>
      <c r="U11" s="1881"/>
      <c r="V11" s="1933"/>
      <c r="W11" s="1933"/>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row>
    <row r="12" spans="1:48" s="235" customFormat="1" ht="18.95" customHeight="1">
      <c r="A12" s="1942"/>
      <c r="B12" s="1943"/>
      <c r="C12" s="1943"/>
      <c r="D12" s="1944"/>
      <c r="E12" s="327"/>
      <c r="F12" s="331"/>
      <c r="G12" s="329"/>
      <c r="H12" s="330"/>
      <c r="I12" s="332"/>
      <c r="J12" s="333"/>
      <c r="K12" s="333"/>
      <c r="L12" s="334"/>
      <c r="M12" s="334"/>
      <c r="N12" s="1945"/>
      <c r="O12" s="1946"/>
      <c r="P12" s="1947"/>
      <c r="Q12" s="326"/>
      <c r="R12" s="712"/>
      <c r="S12" s="337"/>
      <c r="T12" s="422"/>
      <c r="U12" s="1881"/>
      <c r="V12" s="1933"/>
      <c r="W12" s="1933"/>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row>
    <row r="13" spans="1:48" s="235" customFormat="1" ht="18.95" customHeight="1">
      <c r="A13" s="1942"/>
      <c r="B13" s="1943"/>
      <c r="C13" s="1943"/>
      <c r="D13" s="1944"/>
      <c r="E13" s="327"/>
      <c r="F13" s="331"/>
      <c r="G13" s="329"/>
      <c r="H13" s="330"/>
      <c r="I13" s="332"/>
      <c r="J13" s="333"/>
      <c r="K13" s="333"/>
      <c r="L13" s="334"/>
      <c r="M13" s="334"/>
      <c r="N13" s="1945"/>
      <c r="O13" s="1946"/>
      <c r="P13" s="1947"/>
      <c r="Q13" s="326"/>
      <c r="R13" s="712"/>
      <c r="S13" s="337"/>
      <c r="T13" s="422"/>
      <c r="U13" s="558"/>
      <c r="V13" s="559"/>
      <c r="W13" s="559"/>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row>
    <row r="14" spans="1:48" s="235" customFormat="1" ht="18.95" customHeight="1">
      <c r="A14" s="1942"/>
      <c r="B14" s="1943"/>
      <c r="C14" s="1943"/>
      <c r="D14" s="1944"/>
      <c r="E14" s="327"/>
      <c r="F14" s="331"/>
      <c r="G14" s="329"/>
      <c r="H14" s="330"/>
      <c r="I14" s="332"/>
      <c r="J14" s="333"/>
      <c r="K14" s="333"/>
      <c r="L14" s="334"/>
      <c r="M14" s="334"/>
      <c r="N14" s="1945"/>
      <c r="O14" s="1946"/>
      <c r="P14" s="1947"/>
      <c r="Q14" s="326"/>
      <c r="R14" s="712"/>
      <c r="S14" s="337"/>
      <c r="T14" s="422"/>
      <c r="U14" s="558"/>
      <c r="V14" s="559"/>
      <c r="W14" s="559"/>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row>
    <row r="15" spans="1:48" s="235" customFormat="1" ht="18.95" customHeight="1" thickBot="1">
      <c r="A15" s="1942"/>
      <c r="B15" s="1943"/>
      <c r="C15" s="1943"/>
      <c r="D15" s="1944"/>
      <c r="E15" s="327"/>
      <c r="F15" s="331"/>
      <c r="G15" s="329"/>
      <c r="H15" s="330"/>
      <c r="I15" s="332"/>
      <c r="J15" s="333"/>
      <c r="K15" s="333"/>
      <c r="L15" s="334"/>
      <c r="M15" s="334"/>
      <c r="N15" s="1945"/>
      <c r="O15" s="1946"/>
      <c r="P15" s="1947"/>
      <c r="Q15" s="326"/>
      <c r="R15" s="712"/>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row>
    <row r="16" spans="1:48" s="235" customFormat="1" ht="18.95" customHeight="1" thickBot="1">
      <c r="A16" s="1942"/>
      <c r="B16" s="1943"/>
      <c r="C16" s="1943"/>
      <c r="D16" s="1944"/>
      <c r="E16" s="327"/>
      <c r="F16" s="331"/>
      <c r="G16" s="329"/>
      <c r="H16" s="330"/>
      <c r="I16" s="332"/>
      <c r="J16" s="333"/>
      <c r="K16" s="333"/>
      <c r="L16" s="334"/>
      <c r="M16" s="334"/>
      <c r="N16" s="1945"/>
      <c r="O16" s="1946"/>
      <c r="P16" s="1947"/>
      <c r="Q16" s="326"/>
      <c r="R16" s="712"/>
      <c r="S16" s="337"/>
      <c r="T16" s="494"/>
      <c r="U16" s="1882" t="s">
        <v>537</v>
      </c>
      <c r="V16" s="1883"/>
      <c r="W16" s="1884"/>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row>
    <row r="17" spans="1:48" s="235" customFormat="1" ht="18.95" customHeight="1" thickBot="1">
      <c r="A17" s="1942"/>
      <c r="B17" s="1943"/>
      <c r="C17" s="1943"/>
      <c r="D17" s="1944"/>
      <c r="E17" s="327"/>
      <c r="F17" s="331"/>
      <c r="G17" s="329"/>
      <c r="H17" s="330"/>
      <c r="I17" s="332"/>
      <c r="J17" s="333"/>
      <c r="K17" s="333"/>
      <c r="L17" s="334"/>
      <c r="M17" s="334"/>
      <c r="N17" s="1945"/>
      <c r="O17" s="1946"/>
      <c r="P17" s="1947"/>
      <c r="Q17" s="326"/>
      <c r="R17" s="712"/>
      <c r="S17" s="337"/>
      <c r="T17" s="502"/>
      <c r="U17" s="1885" t="s">
        <v>542</v>
      </c>
      <c r="V17" s="1886"/>
      <c r="W17" s="188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row>
    <row r="18" spans="1:48" s="235" customFormat="1" ht="18.95" customHeight="1" thickBot="1">
      <c r="A18" s="1942"/>
      <c r="B18" s="1943"/>
      <c r="C18" s="1943"/>
      <c r="D18" s="1944"/>
      <c r="E18" s="327"/>
      <c r="F18" s="331"/>
      <c r="G18" s="329"/>
      <c r="H18" s="330"/>
      <c r="I18" s="332"/>
      <c r="J18" s="333"/>
      <c r="K18" s="333"/>
      <c r="L18" s="334"/>
      <c r="M18" s="334"/>
      <c r="N18" s="1945"/>
      <c r="O18" s="1946"/>
      <c r="P18" s="1947"/>
      <c r="Q18" s="326"/>
      <c r="R18" s="712"/>
      <c r="S18" s="337"/>
      <c r="T18" s="499"/>
      <c r="U18" s="496" t="s">
        <v>627</v>
      </c>
      <c r="V18" s="497"/>
      <c r="W18" s="498"/>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row>
    <row r="19" spans="1:48" s="235" customFormat="1" ht="18.95" customHeight="1" thickBot="1">
      <c r="A19" s="1942"/>
      <c r="B19" s="1943"/>
      <c r="C19" s="1943"/>
      <c r="D19" s="1944"/>
      <c r="E19" s="327"/>
      <c r="F19" s="331"/>
      <c r="G19" s="329"/>
      <c r="H19" s="330"/>
      <c r="I19" s="332"/>
      <c r="J19" s="333"/>
      <c r="K19" s="333"/>
      <c r="L19" s="334"/>
      <c r="M19" s="334"/>
      <c r="N19" s="1945"/>
      <c r="O19" s="1946"/>
      <c r="P19" s="1947"/>
      <c r="Q19" s="326"/>
      <c r="R19" s="712"/>
      <c r="S19" s="337"/>
      <c r="T19" s="500"/>
      <c r="U19" s="496" t="s">
        <v>556</v>
      </c>
      <c r="V19" s="497"/>
      <c r="W19" s="498"/>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row>
    <row r="20" spans="1:48" s="235" customFormat="1" ht="18.95" customHeight="1">
      <c r="A20" s="1942"/>
      <c r="B20" s="1943"/>
      <c r="C20" s="1943"/>
      <c r="D20" s="1944"/>
      <c r="E20" s="327"/>
      <c r="F20" s="331"/>
      <c r="G20" s="329"/>
      <c r="H20" s="330"/>
      <c r="I20" s="332"/>
      <c r="J20" s="333"/>
      <c r="K20" s="333"/>
      <c r="L20" s="334"/>
      <c r="M20" s="334"/>
      <c r="N20" s="1945"/>
      <c r="O20" s="1946"/>
      <c r="P20" s="1947"/>
      <c r="Q20" s="326"/>
      <c r="R20" s="712"/>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row>
    <row r="21" spans="1:48" s="235" customFormat="1" ht="18.95" customHeight="1">
      <c r="A21" s="1942"/>
      <c r="B21" s="1943"/>
      <c r="C21" s="1943"/>
      <c r="D21" s="1944"/>
      <c r="E21" s="327"/>
      <c r="F21" s="331"/>
      <c r="G21" s="329"/>
      <c r="H21" s="330"/>
      <c r="I21" s="332"/>
      <c r="J21" s="333"/>
      <c r="K21" s="333"/>
      <c r="L21" s="334"/>
      <c r="M21" s="334"/>
      <c r="N21" s="1945"/>
      <c r="O21" s="1946"/>
      <c r="P21" s="1947"/>
      <c r="Q21" s="326"/>
      <c r="R21" s="712"/>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row>
    <row r="22" spans="1:48" s="235" customFormat="1" ht="18.95" customHeight="1">
      <c r="A22" s="1942"/>
      <c r="B22" s="1943"/>
      <c r="C22" s="1943"/>
      <c r="D22" s="1944"/>
      <c r="E22" s="327"/>
      <c r="F22" s="331"/>
      <c r="G22" s="329"/>
      <c r="H22" s="330"/>
      <c r="I22" s="332"/>
      <c r="J22" s="333"/>
      <c r="K22" s="333"/>
      <c r="L22" s="334"/>
      <c r="M22" s="334"/>
      <c r="N22" s="1945"/>
      <c r="O22" s="1946"/>
      <c r="P22" s="1947"/>
      <c r="Q22" s="326"/>
      <c r="R22" s="712"/>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row>
    <row r="23" spans="1:48" s="235" customFormat="1" ht="18.95" customHeight="1">
      <c r="A23" s="1942"/>
      <c r="B23" s="1943"/>
      <c r="C23" s="1943"/>
      <c r="D23" s="1944"/>
      <c r="E23" s="327"/>
      <c r="F23" s="331"/>
      <c r="G23" s="329"/>
      <c r="H23" s="330"/>
      <c r="I23" s="332"/>
      <c r="J23" s="333"/>
      <c r="K23" s="333"/>
      <c r="L23" s="334"/>
      <c r="M23" s="334"/>
      <c r="N23" s="1945"/>
      <c r="O23" s="1946"/>
      <c r="P23" s="1947"/>
      <c r="Q23" s="326"/>
      <c r="R23" s="712"/>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row>
    <row r="24" spans="1:48" s="235" customFormat="1" ht="18.95" customHeight="1">
      <c r="A24" s="1942"/>
      <c r="B24" s="1943"/>
      <c r="C24" s="1943"/>
      <c r="D24" s="1944"/>
      <c r="E24" s="327"/>
      <c r="F24" s="331"/>
      <c r="G24" s="329"/>
      <c r="H24" s="330"/>
      <c r="I24" s="332"/>
      <c r="J24" s="333"/>
      <c r="K24" s="333"/>
      <c r="L24" s="334"/>
      <c r="M24" s="334"/>
      <c r="N24" s="1945"/>
      <c r="O24" s="1946"/>
      <c r="P24" s="1947"/>
      <c r="Q24" s="326"/>
      <c r="R24" s="712"/>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row>
    <row r="25" spans="1:48" s="235" customFormat="1" ht="18.95" customHeight="1">
      <c r="A25" s="1942"/>
      <c r="B25" s="1943"/>
      <c r="C25" s="1943"/>
      <c r="D25" s="1944"/>
      <c r="E25" s="327"/>
      <c r="F25" s="331"/>
      <c r="G25" s="329"/>
      <c r="H25" s="330"/>
      <c r="I25" s="332"/>
      <c r="J25" s="333"/>
      <c r="K25" s="333"/>
      <c r="L25" s="334"/>
      <c r="M25" s="334"/>
      <c r="N25" s="1945"/>
      <c r="O25" s="1946"/>
      <c r="P25" s="1947"/>
      <c r="Q25" s="326"/>
      <c r="R25" s="712"/>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row>
    <row r="26" spans="1:48" s="235" customFormat="1" ht="18.95" customHeight="1">
      <c r="A26" s="1942"/>
      <c r="B26" s="1943"/>
      <c r="C26" s="1943"/>
      <c r="D26" s="1944"/>
      <c r="E26" s="327"/>
      <c r="F26" s="331"/>
      <c r="G26" s="329"/>
      <c r="H26" s="330"/>
      <c r="I26" s="332"/>
      <c r="J26" s="333"/>
      <c r="K26" s="333"/>
      <c r="L26" s="334"/>
      <c r="M26" s="334"/>
      <c r="N26" s="1945"/>
      <c r="O26" s="1946"/>
      <c r="P26" s="1947"/>
      <c r="Q26" s="326"/>
      <c r="R26" s="712"/>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row>
    <row r="27" spans="1:48" s="235" customFormat="1" ht="18.95" customHeight="1">
      <c r="A27" s="1942"/>
      <c r="B27" s="1943"/>
      <c r="C27" s="1943"/>
      <c r="D27" s="1944"/>
      <c r="E27" s="327"/>
      <c r="F27" s="331"/>
      <c r="G27" s="329"/>
      <c r="H27" s="330"/>
      <c r="I27" s="332"/>
      <c r="J27" s="333"/>
      <c r="K27" s="333"/>
      <c r="L27" s="334"/>
      <c r="M27" s="334"/>
      <c r="N27" s="1945"/>
      <c r="O27" s="1946"/>
      <c r="P27" s="1947"/>
      <c r="Q27" s="326"/>
      <c r="R27" s="712"/>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row>
    <row r="28" spans="1:48" s="235" customFormat="1" ht="18.95" customHeight="1">
      <c r="A28" s="1942"/>
      <c r="B28" s="1943"/>
      <c r="C28" s="1943"/>
      <c r="D28" s="1944"/>
      <c r="E28" s="327"/>
      <c r="F28" s="331"/>
      <c r="G28" s="329"/>
      <c r="H28" s="330"/>
      <c r="I28" s="332"/>
      <c r="J28" s="333"/>
      <c r="K28" s="333"/>
      <c r="L28" s="334"/>
      <c r="M28" s="334"/>
      <c r="N28" s="1945"/>
      <c r="O28" s="1946"/>
      <c r="P28" s="1947"/>
      <c r="Q28" s="326"/>
      <c r="R28" s="712"/>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row>
    <row r="29" spans="1:48" s="235" customFormat="1" ht="18.95" customHeight="1">
      <c r="A29" s="1942"/>
      <c r="B29" s="1943"/>
      <c r="C29" s="1943"/>
      <c r="D29" s="1944"/>
      <c r="E29" s="327"/>
      <c r="F29" s="331"/>
      <c r="G29" s="329"/>
      <c r="H29" s="330"/>
      <c r="I29" s="332"/>
      <c r="J29" s="333"/>
      <c r="K29" s="333"/>
      <c r="L29" s="334"/>
      <c r="M29" s="334"/>
      <c r="N29" s="1945"/>
      <c r="O29" s="1946"/>
      <c r="P29" s="1947"/>
      <c r="Q29" s="326"/>
      <c r="R29" s="712"/>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row>
    <row r="30" spans="1:48" s="235" customFormat="1" ht="18.95" customHeight="1">
      <c r="A30" s="1942"/>
      <c r="B30" s="1943"/>
      <c r="C30" s="1943"/>
      <c r="D30" s="1944"/>
      <c r="E30" s="327"/>
      <c r="F30" s="331"/>
      <c r="G30" s="329"/>
      <c r="H30" s="330"/>
      <c r="I30" s="332"/>
      <c r="J30" s="333"/>
      <c r="K30" s="333"/>
      <c r="L30" s="334"/>
      <c r="M30" s="334"/>
      <c r="N30" s="1945"/>
      <c r="O30" s="1946"/>
      <c r="P30" s="1947"/>
      <c r="Q30" s="326"/>
      <c r="R30" s="712"/>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row>
    <row r="31" spans="1:48" s="235" customFormat="1" ht="18.95" customHeight="1">
      <c r="A31" s="1942"/>
      <c r="B31" s="1943"/>
      <c r="C31" s="1943"/>
      <c r="D31" s="1944"/>
      <c r="E31" s="327"/>
      <c r="F31" s="331"/>
      <c r="G31" s="329"/>
      <c r="H31" s="330"/>
      <c r="I31" s="332"/>
      <c r="J31" s="333"/>
      <c r="K31" s="333"/>
      <c r="L31" s="334"/>
      <c r="M31" s="334"/>
      <c r="N31" s="1945"/>
      <c r="O31" s="1946"/>
      <c r="P31" s="1947"/>
      <c r="Q31" s="326"/>
      <c r="R31" s="712"/>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row>
    <row r="32" spans="1:48" s="235" customFormat="1" ht="18.95" customHeight="1">
      <c r="A32" s="1942"/>
      <c r="B32" s="1943"/>
      <c r="C32" s="1943"/>
      <c r="D32" s="1944"/>
      <c r="E32" s="327"/>
      <c r="F32" s="331"/>
      <c r="G32" s="329"/>
      <c r="H32" s="330"/>
      <c r="I32" s="332"/>
      <c r="J32" s="333"/>
      <c r="K32" s="333"/>
      <c r="L32" s="334"/>
      <c r="M32" s="334"/>
      <c r="N32" s="1945"/>
      <c r="O32" s="1946"/>
      <c r="P32" s="1947"/>
      <c r="Q32" s="326"/>
      <c r="R32" s="712"/>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row>
    <row r="33" spans="1:48" s="235" customFormat="1" ht="18.95" customHeight="1">
      <c r="A33" s="1942"/>
      <c r="B33" s="1943"/>
      <c r="C33" s="1943"/>
      <c r="D33" s="1944"/>
      <c r="E33" s="327"/>
      <c r="F33" s="331"/>
      <c r="G33" s="329"/>
      <c r="H33" s="330"/>
      <c r="I33" s="332"/>
      <c r="J33" s="333"/>
      <c r="K33" s="333"/>
      <c r="L33" s="334"/>
      <c r="M33" s="334"/>
      <c r="N33" s="1945"/>
      <c r="O33" s="1946"/>
      <c r="P33" s="1947"/>
      <c r="Q33" s="326"/>
      <c r="R33" s="712"/>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row>
    <row r="34" spans="1:48" s="235" customFormat="1" ht="18.95" customHeight="1">
      <c r="A34" s="1942"/>
      <c r="B34" s="1943"/>
      <c r="C34" s="1943"/>
      <c r="D34" s="1944"/>
      <c r="E34" s="327"/>
      <c r="F34" s="331"/>
      <c r="G34" s="329"/>
      <c r="H34" s="330"/>
      <c r="I34" s="332"/>
      <c r="J34" s="333"/>
      <c r="K34" s="333"/>
      <c r="L34" s="334"/>
      <c r="M34" s="334"/>
      <c r="N34" s="1945"/>
      <c r="O34" s="1946"/>
      <c r="P34" s="1947"/>
      <c r="Q34" s="326"/>
      <c r="R34" s="712"/>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row>
    <row r="35" spans="1:48" s="235" customFormat="1" ht="18.95" customHeight="1">
      <c r="A35" s="1942"/>
      <c r="B35" s="1943"/>
      <c r="C35" s="1943"/>
      <c r="D35" s="1944"/>
      <c r="E35" s="327"/>
      <c r="F35" s="331"/>
      <c r="G35" s="329"/>
      <c r="H35" s="330"/>
      <c r="I35" s="332"/>
      <c r="J35" s="333"/>
      <c r="K35" s="333"/>
      <c r="L35" s="334"/>
      <c r="M35" s="334"/>
      <c r="N35" s="1945"/>
      <c r="O35" s="1946"/>
      <c r="P35" s="1947"/>
      <c r="Q35" s="326"/>
      <c r="R35" s="712"/>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row>
    <row r="36" spans="1:48" s="235" customFormat="1" ht="18.95" customHeight="1">
      <c r="A36" s="1942"/>
      <c r="B36" s="1943"/>
      <c r="C36" s="1943"/>
      <c r="D36" s="1944"/>
      <c r="E36" s="327"/>
      <c r="F36" s="331"/>
      <c r="G36" s="329"/>
      <c r="H36" s="330"/>
      <c r="I36" s="332"/>
      <c r="J36" s="333"/>
      <c r="K36" s="333"/>
      <c r="L36" s="334"/>
      <c r="M36" s="334"/>
      <c r="N36" s="1945"/>
      <c r="O36" s="1946"/>
      <c r="P36" s="1947"/>
      <c r="Q36" s="326"/>
      <c r="R36" s="712"/>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row>
    <row r="37" spans="1:48" s="235" customFormat="1" ht="18.95" customHeight="1">
      <c r="A37" s="1942"/>
      <c r="B37" s="1943"/>
      <c r="C37" s="1943"/>
      <c r="D37" s="1944"/>
      <c r="E37" s="327"/>
      <c r="F37" s="331"/>
      <c r="G37" s="329"/>
      <c r="H37" s="330"/>
      <c r="I37" s="332"/>
      <c r="J37" s="333"/>
      <c r="K37" s="333"/>
      <c r="L37" s="334"/>
      <c r="M37" s="334"/>
      <c r="N37" s="1945"/>
      <c r="O37" s="1946"/>
      <c r="P37" s="1947"/>
      <c r="Q37" s="326"/>
      <c r="R37" s="712"/>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row>
    <row r="38" spans="1:48" s="235" customFormat="1" ht="18.95" customHeight="1">
      <c r="A38" s="1942"/>
      <c r="B38" s="1943"/>
      <c r="C38" s="1943"/>
      <c r="D38" s="1944"/>
      <c r="E38" s="327"/>
      <c r="F38" s="331"/>
      <c r="G38" s="329"/>
      <c r="H38" s="330"/>
      <c r="I38" s="332"/>
      <c r="J38" s="333"/>
      <c r="K38" s="333"/>
      <c r="L38" s="334"/>
      <c r="M38" s="334"/>
      <c r="N38" s="1945"/>
      <c r="O38" s="1946"/>
      <c r="P38" s="1947"/>
      <c r="Q38" s="326"/>
      <c r="R38" s="712"/>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row>
    <row r="39" spans="1:48" s="235" customFormat="1" ht="18.95" customHeight="1">
      <c r="A39" s="1942"/>
      <c r="B39" s="1943"/>
      <c r="C39" s="1943"/>
      <c r="D39" s="1944"/>
      <c r="E39" s="327"/>
      <c r="F39" s="331"/>
      <c r="G39" s="329"/>
      <c r="H39" s="330"/>
      <c r="I39" s="332"/>
      <c r="J39" s="333"/>
      <c r="K39" s="333"/>
      <c r="L39" s="334"/>
      <c r="M39" s="334"/>
      <c r="N39" s="1945"/>
      <c r="O39" s="1946"/>
      <c r="P39" s="1947"/>
      <c r="Q39" s="326"/>
      <c r="R39" s="712"/>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row>
    <row r="40" spans="1:48" s="235" customFormat="1" ht="18.95" customHeight="1">
      <c r="A40" s="1942"/>
      <c r="B40" s="1943"/>
      <c r="C40" s="1943"/>
      <c r="D40" s="1944"/>
      <c r="E40" s="327"/>
      <c r="F40" s="331"/>
      <c r="G40" s="329"/>
      <c r="H40" s="330"/>
      <c r="I40" s="332"/>
      <c r="J40" s="333"/>
      <c r="K40" s="333"/>
      <c r="L40" s="334"/>
      <c r="M40" s="334"/>
      <c r="N40" s="1945"/>
      <c r="O40" s="1946"/>
      <c r="P40" s="1947"/>
      <c r="Q40" s="326"/>
      <c r="R40" s="712"/>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row>
    <row r="41" spans="1:48" s="235" customFormat="1" ht="18.95" customHeight="1">
      <c r="A41" s="1942"/>
      <c r="B41" s="1943"/>
      <c r="C41" s="1943"/>
      <c r="D41" s="1944"/>
      <c r="E41" s="327"/>
      <c r="F41" s="331"/>
      <c r="G41" s="329"/>
      <c r="H41" s="330"/>
      <c r="I41" s="332"/>
      <c r="J41" s="333"/>
      <c r="K41" s="333"/>
      <c r="L41" s="334"/>
      <c r="M41" s="334"/>
      <c r="N41" s="1945"/>
      <c r="O41" s="1946"/>
      <c r="P41" s="1947"/>
      <c r="Q41" s="326"/>
      <c r="R41" s="712"/>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row>
    <row r="42" spans="1:48" s="235" customFormat="1" ht="18.95" customHeight="1">
      <c r="A42" s="1942"/>
      <c r="B42" s="1943"/>
      <c r="C42" s="1943"/>
      <c r="D42" s="1944"/>
      <c r="E42" s="327"/>
      <c r="F42" s="331"/>
      <c r="G42" s="329"/>
      <c r="H42" s="330"/>
      <c r="I42" s="332"/>
      <c r="J42" s="333"/>
      <c r="K42" s="333"/>
      <c r="L42" s="334"/>
      <c r="M42" s="334"/>
      <c r="N42" s="1945"/>
      <c r="O42" s="1946"/>
      <c r="P42" s="1947"/>
      <c r="Q42" s="326"/>
      <c r="R42" s="712"/>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row>
    <row r="43" spans="1:48" s="235" customFormat="1" ht="18.95" customHeight="1">
      <c r="A43" s="1942"/>
      <c r="B43" s="1943"/>
      <c r="C43" s="1943"/>
      <c r="D43" s="1944"/>
      <c r="E43" s="327"/>
      <c r="F43" s="331"/>
      <c r="G43" s="329"/>
      <c r="H43" s="330"/>
      <c r="I43" s="332"/>
      <c r="J43" s="333"/>
      <c r="K43" s="333"/>
      <c r="L43" s="334"/>
      <c r="M43" s="334"/>
      <c r="N43" s="1945"/>
      <c r="O43" s="1946"/>
      <c r="P43" s="1947"/>
      <c r="Q43" s="326"/>
      <c r="R43" s="712"/>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row>
    <row r="44" spans="1:48" s="235" customFormat="1" ht="18.95" customHeight="1">
      <c r="A44" s="1942"/>
      <c r="B44" s="1943"/>
      <c r="C44" s="1943"/>
      <c r="D44" s="1944"/>
      <c r="E44" s="327"/>
      <c r="F44" s="331"/>
      <c r="G44" s="329"/>
      <c r="H44" s="330"/>
      <c r="I44" s="332"/>
      <c r="J44" s="333"/>
      <c r="K44" s="333"/>
      <c r="L44" s="334"/>
      <c r="M44" s="334"/>
      <c r="N44" s="1945"/>
      <c r="O44" s="1946"/>
      <c r="P44" s="1947"/>
      <c r="Q44" s="326"/>
      <c r="R44" s="712"/>
      <c r="S44" s="337"/>
      <c r="T44" s="337"/>
      <c r="U44" s="337"/>
      <c r="V44" s="337"/>
      <c r="W44" s="337"/>
      <c r="X44" s="337"/>
      <c r="Y44" s="337"/>
      <c r="Z44" s="337"/>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row>
    <row r="45" spans="1:48" s="235" customFormat="1" ht="18.95" customHeight="1">
      <c r="A45" s="1942"/>
      <c r="B45" s="1943"/>
      <c r="C45" s="1943"/>
      <c r="D45" s="1944"/>
      <c r="E45" s="327"/>
      <c r="F45" s="331"/>
      <c r="G45" s="329"/>
      <c r="H45" s="330"/>
      <c r="I45" s="332"/>
      <c r="J45" s="333"/>
      <c r="K45" s="333"/>
      <c r="L45" s="334"/>
      <c r="M45" s="334"/>
      <c r="N45" s="1945"/>
      <c r="O45" s="1946"/>
      <c r="P45" s="1947"/>
      <c r="Q45" s="326"/>
      <c r="R45" s="712"/>
      <c r="S45" s="337"/>
      <c r="T45" s="337"/>
      <c r="U45" s="337"/>
      <c r="V45" s="337"/>
      <c r="W45" s="337"/>
      <c r="X45" s="337"/>
      <c r="Y45" s="337"/>
      <c r="Z45" s="337"/>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row>
    <row r="46" spans="1:48" s="235" customFormat="1" ht="18.95" customHeight="1">
      <c r="A46" s="1942"/>
      <c r="B46" s="1943"/>
      <c r="C46" s="1943"/>
      <c r="D46" s="1944"/>
      <c r="E46" s="327"/>
      <c r="F46" s="331"/>
      <c r="G46" s="329"/>
      <c r="H46" s="330"/>
      <c r="I46" s="332"/>
      <c r="J46" s="333"/>
      <c r="K46" s="333"/>
      <c r="L46" s="334"/>
      <c r="M46" s="334"/>
      <c r="N46" s="1945"/>
      <c r="O46" s="1946"/>
      <c r="P46" s="1947"/>
      <c r="Q46" s="326"/>
      <c r="R46" s="712"/>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row>
    <row r="47" spans="1:48" ht="4.5" customHeight="1">
      <c r="A47" s="936"/>
      <c r="B47" s="713"/>
      <c r="C47" s="713"/>
      <c r="D47" s="713"/>
      <c r="E47" s="713"/>
      <c r="F47" s="713"/>
      <c r="G47" s="713"/>
      <c r="H47" s="713"/>
      <c r="I47" s="713"/>
      <c r="J47" s="713"/>
      <c r="K47" s="713"/>
      <c r="L47" s="713"/>
      <c r="M47" s="713"/>
      <c r="N47" s="713"/>
      <c r="O47" s="713"/>
      <c r="P47" s="713"/>
      <c r="Q47" s="713"/>
      <c r="R47" s="714"/>
    </row>
    <row r="48" spans="1:48">
      <c r="A48" s="937"/>
      <c r="B48" s="713"/>
      <c r="C48" s="713"/>
      <c r="D48" s="713"/>
      <c r="E48" s="715"/>
      <c r="F48" s="715"/>
      <c r="G48" s="1993" t="s">
        <v>629</v>
      </c>
      <c r="H48" s="1994"/>
      <c r="I48" s="1994"/>
      <c r="J48" s="1994"/>
      <c r="K48" s="1994"/>
      <c r="L48" s="1994"/>
      <c r="M48" s="1994"/>
      <c r="N48" s="1994"/>
      <c r="O48" s="1994"/>
      <c r="P48" s="1994"/>
      <c r="Q48" s="1994"/>
      <c r="R48" s="1995"/>
      <c r="S48" s="338"/>
    </row>
    <row r="49" spans="1:18" ht="4.5" customHeight="1">
      <c r="A49" s="936"/>
      <c r="B49" s="713"/>
      <c r="C49" s="713"/>
      <c r="D49" s="713"/>
      <c r="E49" s="713"/>
      <c r="F49" s="713"/>
      <c r="G49" s="713"/>
      <c r="H49" s="713"/>
      <c r="I49" s="713"/>
      <c r="J49" s="713"/>
      <c r="K49" s="713"/>
      <c r="L49" s="713"/>
      <c r="M49" s="713"/>
      <c r="N49" s="713"/>
      <c r="O49" s="713"/>
      <c r="P49" s="713"/>
      <c r="Q49" s="713"/>
      <c r="R49" s="714"/>
    </row>
    <row r="50" spans="1:18" ht="15.75" customHeight="1">
      <c r="A50" s="1996"/>
      <c r="B50" s="1997"/>
      <c r="C50" s="716"/>
      <c r="D50" s="716"/>
      <c r="E50" s="713"/>
      <c r="F50" s="713"/>
      <c r="G50" s="713"/>
      <c r="H50" s="1998" t="s">
        <v>630</v>
      </c>
      <c r="I50" s="1999"/>
      <c r="J50" s="1999"/>
      <c r="K50" s="1999"/>
      <c r="L50" s="1999"/>
      <c r="M50" s="1999" t="s">
        <v>631</v>
      </c>
      <c r="N50" s="1999"/>
      <c r="O50" s="1999"/>
      <c r="P50" s="1999" t="s">
        <v>632</v>
      </c>
      <c r="Q50" s="1999"/>
      <c r="R50" s="2000"/>
    </row>
    <row r="51" spans="1:18" ht="29.25" customHeight="1" thickBot="1">
      <c r="A51" s="2001"/>
      <c r="B51" s="2002"/>
      <c r="C51" s="1139"/>
      <c r="D51" s="1139"/>
      <c r="E51" s="1140"/>
      <c r="F51" s="1140"/>
      <c r="G51" s="1140"/>
      <c r="H51" s="2003"/>
      <c r="I51" s="2004"/>
      <c r="J51" s="2004"/>
      <c r="K51" s="2004"/>
      <c r="L51" s="2004"/>
      <c r="M51" s="2005"/>
      <c r="N51" s="2004"/>
      <c r="O51" s="2004"/>
      <c r="P51" s="2005"/>
      <c r="Q51" s="2004"/>
      <c r="R51" s="2006"/>
    </row>
    <row r="52" spans="1:18">
      <c r="A52" s="336"/>
      <c r="B52" s="336"/>
      <c r="C52" s="336"/>
      <c r="D52" s="336"/>
      <c r="E52" s="336"/>
      <c r="F52" s="336"/>
      <c r="G52" s="336"/>
      <c r="H52" s="336"/>
      <c r="I52" s="336"/>
      <c r="J52" s="336"/>
      <c r="K52" s="336"/>
      <c r="L52" s="336"/>
      <c r="M52" s="336"/>
      <c r="N52" s="336"/>
      <c r="O52" s="336"/>
      <c r="P52" s="336"/>
      <c r="Q52" s="336"/>
      <c r="R52" s="336"/>
    </row>
    <row r="53" spans="1:18">
      <c r="A53" s="336"/>
      <c r="B53" s="336"/>
      <c r="C53" s="336"/>
      <c r="D53" s="336"/>
      <c r="E53" s="336"/>
      <c r="F53" s="336"/>
      <c r="G53" s="336"/>
      <c r="H53" s="336"/>
      <c r="I53" s="336"/>
      <c r="J53" s="336"/>
      <c r="K53" s="336"/>
      <c r="L53" s="336"/>
      <c r="M53" s="336"/>
      <c r="N53" s="336"/>
      <c r="O53" s="336"/>
      <c r="P53" s="336"/>
      <c r="Q53" s="336"/>
      <c r="R53" s="336"/>
    </row>
    <row r="54" spans="1:18">
      <c r="A54" s="336"/>
      <c r="B54" s="336"/>
      <c r="C54" s="336"/>
      <c r="D54" s="336"/>
      <c r="E54" s="336"/>
      <c r="F54" s="336"/>
      <c r="G54" s="336"/>
      <c r="H54" s="336"/>
      <c r="I54" s="336"/>
      <c r="J54" s="336"/>
      <c r="K54" s="336"/>
      <c r="L54" s="336"/>
      <c r="M54" s="336"/>
      <c r="N54" s="336"/>
      <c r="O54" s="336"/>
      <c r="P54" s="336"/>
      <c r="Q54" s="336"/>
      <c r="R54" s="336"/>
    </row>
    <row r="55" spans="1:18">
      <c r="A55" s="336"/>
      <c r="B55" s="336"/>
      <c r="C55" s="336"/>
      <c r="D55" s="336"/>
      <c r="E55" s="336"/>
      <c r="F55" s="336"/>
      <c r="G55" s="336"/>
      <c r="H55" s="336"/>
      <c r="I55" s="336"/>
      <c r="J55" s="336"/>
      <c r="K55" s="336"/>
      <c r="L55" s="336"/>
      <c r="M55" s="336"/>
      <c r="N55" s="336"/>
      <c r="O55" s="336"/>
      <c r="P55" s="336"/>
      <c r="Q55" s="336"/>
      <c r="R55" s="336"/>
    </row>
    <row r="56" spans="1:18">
      <c r="A56" s="336"/>
      <c r="B56" s="336"/>
      <c r="C56" s="336"/>
      <c r="D56" s="336"/>
      <c r="E56" s="336"/>
      <c r="F56" s="336"/>
      <c r="G56" s="336"/>
      <c r="H56" s="336"/>
      <c r="I56" s="336"/>
      <c r="J56" s="336"/>
      <c r="K56" s="336"/>
      <c r="L56" s="336"/>
      <c r="M56" s="336"/>
      <c r="N56" s="336"/>
      <c r="O56" s="336"/>
      <c r="P56" s="336"/>
      <c r="Q56" s="336"/>
      <c r="R56" s="336"/>
    </row>
    <row r="57" spans="1:18">
      <c r="A57" s="336"/>
      <c r="B57" s="336"/>
      <c r="C57" s="336"/>
      <c r="D57" s="336"/>
      <c r="E57" s="336"/>
      <c r="F57" s="336"/>
      <c r="G57" s="336"/>
      <c r="H57" s="336"/>
      <c r="I57" s="336"/>
      <c r="J57" s="336"/>
      <c r="K57" s="336"/>
      <c r="L57" s="336"/>
      <c r="M57" s="336"/>
      <c r="N57" s="336"/>
      <c r="O57" s="336"/>
      <c r="P57" s="336"/>
      <c r="Q57" s="336"/>
      <c r="R57" s="336"/>
    </row>
    <row r="58" spans="1:18">
      <c r="A58" s="336"/>
      <c r="B58" s="336"/>
      <c r="C58" s="336"/>
      <c r="D58" s="336"/>
      <c r="E58" s="336"/>
      <c r="F58" s="336"/>
      <c r="G58" s="336"/>
      <c r="H58" s="336"/>
      <c r="I58" s="336"/>
      <c r="J58" s="336"/>
      <c r="K58" s="336"/>
      <c r="L58" s="336"/>
      <c r="M58" s="336"/>
      <c r="N58" s="336"/>
      <c r="O58" s="336"/>
      <c r="P58" s="336"/>
      <c r="Q58" s="336"/>
      <c r="R58" s="336"/>
    </row>
    <row r="59" spans="1:18">
      <c r="A59" s="336"/>
      <c r="B59" s="336"/>
      <c r="C59" s="336"/>
      <c r="D59" s="336"/>
      <c r="E59" s="336"/>
      <c r="F59" s="336"/>
      <c r="G59" s="336"/>
      <c r="H59" s="336"/>
      <c r="I59" s="336"/>
      <c r="J59" s="336"/>
      <c r="K59" s="336"/>
      <c r="L59" s="336"/>
      <c r="M59" s="336"/>
      <c r="N59" s="336"/>
      <c r="O59" s="336"/>
      <c r="P59" s="336"/>
      <c r="Q59" s="336"/>
      <c r="R59" s="336"/>
    </row>
    <row r="60" spans="1:18">
      <c r="A60" s="336"/>
      <c r="B60" s="336"/>
      <c r="C60" s="336"/>
      <c r="D60" s="336"/>
      <c r="E60" s="336"/>
      <c r="F60" s="336"/>
      <c r="G60" s="336"/>
      <c r="H60" s="336"/>
      <c r="I60" s="336"/>
      <c r="J60" s="336"/>
      <c r="K60" s="336"/>
      <c r="L60" s="336"/>
      <c r="M60" s="336"/>
      <c r="N60" s="336"/>
      <c r="O60" s="336"/>
      <c r="P60" s="336"/>
      <c r="Q60" s="336"/>
      <c r="R60" s="336"/>
    </row>
    <row r="61" spans="1:18">
      <c r="A61" s="336"/>
      <c r="B61" s="336"/>
      <c r="C61" s="336"/>
      <c r="D61" s="336"/>
      <c r="E61" s="336"/>
      <c r="F61" s="336"/>
      <c r="G61" s="336"/>
      <c r="H61" s="336"/>
      <c r="I61" s="336"/>
      <c r="J61" s="336"/>
      <c r="K61" s="336"/>
      <c r="L61" s="336"/>
      <c r="M61" s="336"/>
      <c r="N61" s="336"/>
      <c r="O61" s="336"/>
      <c r="P61" s="336"/>
      <c r="Q61" s="336"/>
      <c r="R61" s="336"/>
    </row>
    <row r="62" spans="1:18">
      <c r="A62" s="336"/>
      <c r="B62" s="336"/>
      <c r="C62" s="336"/>
      <c r="D62" s="336"/>
      <c r="E62" s="336"/>
      <c r="F62" s="336"/>
      <c r="G62" s="336"/>
      <c r="H62" s="336"/>
      <c r="I62" s="336"/>
      <c r="J62" s="336"/>
      <c r="K62" s="336"/>
      <c r="L62" s="336"/>
      <c r="M62" s="336"/>
      <c r="N62" s="336"/>
      <c r="O62" s="336"/>
      <c r="P62" s="336"/>
      <c r="Q62" s="336"/>
      <c r="R62" s="336"/>
    </row>
    <row r="63" spans="1:18">
      <c r="A63" s="336"/>
      <c r="B63" s="336"/>
      <c r="C63" s="336"/>
      <c r="D63" s="336"/>
      <c r="E63" s="336"/>
      <c r="F63" s="336"/>
      <c r="G63" s="336"/>
      <c r="H63" s="336"/>
      <c r="I63" s="336"/>
      <c r="J63" s="336"/>
      <c r="K63" s="336"/>
      <c r="L63" s="336"/>
      <c r="M63" s="336"/>
      <c r="N63" s="336"/>
      <c r="O63" s="336"/>
      <c r="P63" s="336"/>
      <c r="Q63" s="336"/>
      <c r="R63" s="336"/>
    </row>
    <row r="64" spans="1:18">
      <c r="A64" s="336"/>
      <c r="B64" s="336"/>
      <c r="C64" s="336"/>
      <c r="D64" s="336"/>
      <c r="E64" s="336"/>
      <c r="F64" s="336"/>
      <c r="G64" s="336"/>
      <c r="H64" s="336"/>
      <c r="I64" s="336"/>
      <c r="J64" s="336"/>
      <c r="K64" s="336"/>
      <c r="L64" s="336"/>
      <c r="M64" s="336"/>
      <c r="N64" s="336"/>
      <c r="O64" s="336"/>
      <c r="P64" s="336"/>
      <c r="Q64" s="336"/>
      <c r="R64" s="336"/>
    </row>
    <row r="65" spans="1:18">
      <c r="A65" s="336"/>
      <c r="B65" s="336"/>
      <c r="C65" s="336"/>
      <c r="D65" s="336"/>
      <c r="E65" s="336"/>
      <c r="F65" s="336"/>
      <c r="G65" s="336"/>
      <c r="H65" s="336"/>
      <c r="I65" s="336"/>
      <c r="J65" s="336"/>
      <c r="K65" s="336"/>
      <c r="L65" s="336"/>
      <c r="M65" s="336"/>
      <c r="N65" s="336"/>
      <c r="O65" s="336"/>
      <c r="P65" s="336"/>
      <c r="Q65" s="336"/>
      <c r="R65" s="336"/>
    </row>
    <row r="66" spans="1:18">
      <c r="A66" s="336"/>
      <c r="B66" s="336"/>
      <c r="C66" s="336"/>
      <c r="D66" s="336"/>
      <c r="E66" s="336"/>
      <c r="F66" s="336"/>
      <c r="G66" s="336"/>
      <c r="H66" s="336"/>
      <c r="I66" s="336"/>
      <c r="J66" s="336"/>
      <c r="K66" s="336"/>
      <c r="L66" s="336"/>
      <c r="M66" s="336"/>
      <c r="N66" s="336"/>
      <c r="O66" s="336"/>
      <c r="P66" s="336"/>
      <c r="Q66" s="336"/>
      <c r="R66" s="336"/>
    </row>
    <row r="67" spans="1:18">
      <c r="A67" s="336"/>
      <c r="B67" s="336"/>
      <c r="C67" s="336"/>
      <c r="D67" s="336"/>
      <c r="E67" s="336"/>
      <c r="F67" s="336"/>
      <c r="G67" s="336"/>
      <c r="H67" s="336"/>
      <c r="I67" s="336"/>
      <c r="J67" s="336"/>
      <c r="K67" s="336"/>
      <c r="L67" s="336"/>
      <c r="M67" s="336"/>
      <c r="N67" s="336"/>
      <c r="O67" s="336"/>
      <c r="P67" s="336"/>
      <c r="Q67" s="336"/>
      <c r="R67" s="336"/>
    </row>
    <row r="68" spans="1:18">
      <c r="A68" s="336"/>
      <c r="B68" s="336"/>
      <c r="C68" s="336"/>
      <c r="D68" s="336"/>
      <c r="E68" s="336"/>
      <c r="F68" s="336"/>
      <c r="G68" s="336"/>
      <c r="H68" s="336"/>
      <c r="I68" s="336"/>
      <c r="J68" s="336"/>
      <c r="K68" s="336"/>
      <c r="L68" s="336"/>
      <c r="M68" s="336"/>
      <c r="N68" s="336"/>
      <c r="O68" s="336"/>
      <c r="P68" s="336"/>
      <c r="Q68" s="336"/>
      <c r="R68" s="336"/>
    </row>
    <row r="69" spans="1:18">
      <c r="A69" s="336"/>
      <c r="B69" s="336"/>
      <c r="C69" s="336"/>
      <c r="D69" s="336"/>
      <c r="E69" s="336"/>
      <c r="F69" s="336"/>
      <c r="G69" s="336"/>
      <c r="H69" s="336"/>
      <c r="I69" s="336"/>
      <c r="J69" s="336"/>
      <c r="K69" s="336"/>
      <c r="L69" s="336"/>
      <c r="M69" s="336"/>
      <c r="N69" s="336"/>
      <c r="O69" s="336"/>
      <c r="P69" s="336"/>
      <c r="Q69" s="336"/>
      <c r="R69" s="336"/>
    </row>
    <row r="70" spans="1:18">
      <c r="A70" s="336"/>
      <c r="B70" s="336"/>
      <c r="C70" s="336"/>
      <c r="D70" s="336"/>
      <c r="E70" s="336"/>
      <c r="F70" s="336"/>
      <c r="G70" s="336"/>
      <c r="H70" s="336"/>
      <c r="I70" s="336"/>
      <c r="J70" s="336"/>
      <c r="K70" s="336"/>
      <c r="L70" s="336"/>
      <c r="M70" s="336"/>
      <c r="N70" s="336"/>
      <c r="O70" s="336"/>
      <c r="P70" s="336"/>
      <c r="Q70" s="336"/>
      <c r="R70" s="336"/>
    </row>
    <row r="71" spans="1:18">
      <c r="A71" s="336"/>
      <c r="B71" s="336"/>
      <c r="C71" s="336"/>
      <c r="D71" s="336"/>
      <c r="E71" s="336"/>
      <c r="F71" s="336"/>
      <c r="G71" s="336"/>
      <c r="H71" s="336"/>
      <c r="I71" s="336"/>
      <c r="J71" s="336"/>
      <c r="K71" s="336"/>
      <c r="L71" s="336"/>
      <c r="M71" s="336"/>
      <c r="N71" s="336"/>
      <c r="O71" s="336"/>
      <c r="P71" s="336"/>
      <c r="Q71" s="336"/>
      <c r="R71" s="336"/>
    </row>
    <row r="72" spans="1:18">
      <c r="A72" s="336"/>
      <c r="B72" s="336"/>
      <c r="C72" s="336"/>
      <c r="D72" s="336"/>
      <c r="E72" s="336"/>
      <c r="F72" s="336"/>
      <c r="G72" s="336"/>
      <c r="H72" s="336"/>
      <c r="I72" s="336"/>
      <c r="J72" s="336"/>
      <c r="K72" s="336"/>
      <c r="L72" s="336"/>
      <c r="M72" s="336"/>
      <c r="N72" s="336"/>
      <c r="O72" s="336"/>
      <c r="P72" s="336"/>
      <c r="Q72" s="336"/>
      <c r="R72" s="336"/>
    </row>
    <row r="73" spans="1:18">
      <c r="A73" s="336"/>
      <c r="B73" s="336"/>
      <c r="C73" s="336"/>
      <c r="D73" s="336"/>
      <c r="E73" s="336"/>
      <c r="F73" s="336"/>
      <c r="G73" s="336"/>
      <c r="H73" s="336"/>
      <c r="I73" s="336"/>
      <c r="J73" s="336"/>
      <c r="K73" s="336"/>
      <c r="L73" s="336"/>
      <c r="M73" s="336"/>
      <c r="N73" s="336"/>
      <c r="O73" s="336"/>
      <c r="P73" s="336"/>
      <c r="Q73" s="336"/>
      <c r="R73" s="336"/>
    </row>
    <row r="74" spans="1:18">
      <c r="A74" s="336"/>
      <c r="B74" s="336"/>
      <c r="C74" s="336"/>
      <c r="D74" s="336"/>
      <c r="E74" s="336"/>
      <c r="F74" s="336"/>
      <c r="G74" s="336"/>
      <c r="H74" s="336"/>
      <c r="I74" s="336"/>
      <c r="J74" s="336"/>
      <c r="K74" s="336"/>
      <c r="L74" s="336"/>
      <c r="M74" s="336"/>
      <c r="N74" s="336"/>
      <c r="O74" s="336"/>
      <c r="P74" s="336"/>
      <c r="Q74" s="336"/>
      <c r="R74" s="336"/>
    </row>
    <row r="75" spans="1:18">
      <c r="A75" s="336"/>
      <c r="B75" s="336"/>
      <c r="C75" s="336"/>
      <c r="D75" s="336"/>
      <c r="E75" s="336"/>
      <c r="F75" s="336"/>
      <c r="G75" s="336"/>
      <c r="H75" s="336"/>
      <c r="I75" s="336"/>
      <c r="J75" s="336"/>
      <c r="K75" s="336"/>
      <c r="L75" s="336"/>
      <c r="M75" s="336"/>
      <c r="N75" s="336"/>
      <c r="O75" s="336"/>
      <c r="P75" s="336"/>
      <c r="Q75" s="336"/>
      <c r="R75" s="336"/>
    </row>
    <row r="76" spans="1:18">
      <c r="A76" s="336"/>
      <c r="B76" s="336"/>
      <c r="C76" s="336"/>
      <c r="D76" s="336"/>
      <c r="E76" s="336"/>
      <c r="F76" s="336"/>
      <c r="G76" s="336"/>
      <c r="H76" s="336"/>
      <c r="I76" s="336"/>
      <c r="J76" s="336"/>
      <c r="K76" s="336"/>
      <c r="L76" s="336"/>
      <c r="M76" s="336"/>
      <c r="N76" s="336"/>
      <c r="O76" s="336"/>
      <c r="P76" s="336"/>
      <c r="Q76" s="336"/>
      <c r="R76" s="336"/>
    </row>
    <row r="77" spans="1:18">
      <c r="A77" s="336"/>
      <c r="B77" s="336"/>
      <c r="C77" s="336"/>
      <c r="D77" s="336"/>
      <c r="E77" s="336"/>
      <c r="F77" s="336"/>
      <c r="G77" s="336"/>
      <c r="H77" s="336"/>
      <c r="I77" s="336"/>
      <c r="J77" s="336"/>
      <c r="K77" s="336"/>
      <c r="L77" s="336"/>
      <c r="M77" s="336"/>
      <c r="N77" s="336"/>
      <c r="O77" s="336"/>
      <c r="P77" s="336"/>
      <c r="Q77" s="336"/>
      <c r="R77" s="336"/>
    </row>
    <row r="78" spans="1:18">
      <c r="A78" s="336"/>
      <c r="B78" s="336"/>
      <c r="C78" s="336"/>
      <c r="D78" s="336"/>
      <c r="E78" s="336"/>
      <c r="F78" s="336"/>
      <c r="G78" s="336"/>
      <c r="H78" s="336"/>
      <c r="I78" s="336"/>
      <c r="J78" s="336"/>
      <c r="K78" s="336"/>
      <c r="L78" s="336"/>
      <c r="M78" s="336"/>
      <c r="N78" s="336"/>
      <c r="O78" s="336"/>
      <c r="P78" s="336"/>
      <c r="Q78" s="336"/>
      <c r="R78" s="336"/>
    </row>
    <row r="79" spans="1:18">
      <c r="A79" s="336"/>
      <c r="B79" s="336"/>
      <c r="C79" s="336"/>
      <c r="D79" s="336"/>
      <c r="E79" s="336"/>
      <c r="F79" s="336"/>
      <c r="G79" s="336"/>
      <c r="H79" s="336"/>
      <c r="I79" s="336"/>
      <c r="J79" s="336"/>
      <c r="K79" s="336"/>
      <c r="L79" s="336"/>
      <c r="M79" s="336"/>
      <c r="N79" s="336"/>
      <c r="O79" s="336"/>
      <c r="P79" s="336"/>
      <c r="Q79" s="336"/>
      <c r="R79" s="336"/>
    </row>
    <row r="80" spans="1:18">
      <c r="A80" s="336"/>
      <c r="B80" s="336"/>
      <c r="C80" s="336"/>
      <c r="D80" s="336"/>
      <c r="E80" s="336"/>
      <c r="F80" s="336"/>
      <c r="G80" s="336"/>
      <c r="H80" s="336"/>
      <c r="I80" s="336"/>
      <c r="J80" s="336"/>
      <c r="K80" s="336"/>
      <c r="L80" s="336"/>
      <c r="M80" s="336"/>
      <c r="N80" s="336"/>
      <c r="O80" s="336"/>
      <c r="P80" s="336"/>
      <c r="Q80" s="336"/>
      <c r="R80" s="336"/>
    </row>
    <row r="81" spans="1:18">
      <c r="A81" s="336"/>
      <c r="B81" s="336"/>
      <c r="C81" s="336"/>
      <c r="D81" s="336"/>
      <c r="E81" s="336"/>
      <c r="F81" s="336"/>
      <c r="G81" s="336"/>
      <c r="H81" s="336"/>
      <c r="I81" s="336"/>
      <c r="J81" s="336"/>
      <c r="K81" s="336"/>
      <c r="L81" s="336"/>
      <c r="M81" s="336"/>
      <c r="N81" s="336"/>
      <c r="O81" s="336"/>
      <c r="P81" s="336"/>
      <c r="Q81" s="336"/>
      <c r="R81" s="336"/>
    </row>
    <row r="82" spans="1:18">
      <c r="A82" s="336"/>
      <c r="B82" s="336"/>
      <c r="C82" s="336"/>
      <c r="D82" s="336"/>
      <c r="E82" s="336"/>
      <c r="F82" s="336"/>
      <c r="G82" s="336"/>
      <c r="H82" s="336"/>
      <c r="I82" s="336"/>
      <c r="J82" s="336"/>
      <c r="K82" s="336"/>
      <c r="L82" s="336"/>
      <c r="M82" s="336"/>
      <c r="N82" s="336"/>
      <c r="O82" s="336"/>
      <c r="P82" s="336"/>
      <c r="Q82" s="336"/>
      <c r="R82" s="336"/>
    </row>
    <row r="83" spans="1:18">
      <c r="A83" s="336"/>
      <c r="B83" s="336"/>
      <c r="C83" s="336"/>
      <c r="D83" s="336"/>
      <c r="E83" s="336"/>
      <c r="F83" s="336"/>
      <c r="G83" s="336"/>
      <c r="H83" s="336"/>
      <c r="I83" s="336"/>
      <c r="J83" s="336"/>
      <c r="K83" s="336"/>
      <c r="L83" s="336"/>
      <c r="M83" s="336"/>
      <c r="N83" s="336"/>
      <c r="O83" s="336"/>
      <c r="P83" s="336"/>
      <c r="Q83" s="336"/>
      <c r="R83" s="336"/>
    </row>
    <row r="84" spans="1:18">
      <c r="A84" s="336"/>
      <c r="B84" s="336"/>
      <c r="C84" s="336"/>
      <c r="D84" s="336"/>
      <c r="E84" s="336"/>
      <c r="F84" s="336"/>
      <c r="G84" s="336"/>
      <c r="H84" s="336"/>
      <c r="I84" s="336"/>
      <c r="J84" s="336"/>
      <c r="K84" s="336"/>
      <c r="L84" s="336"/>
      <c r="M84" s="336"/>
      <c r="N84" s="336"/>
      <c r="O84" s="336"/>
      <c r="P84" s="336"/>
      <c r="Q84" s="336"/>
      <c r="R84" s="336"/>
    </row>
    <row r="85" spans="1:18">
      <c r="A85" s="336"/>
      <c r="B85" s="336"/>
      <c r="C85" s="336"/>
      <c r="D85" s="336"/>
      <c r="E85" s="336"/>
      <c r="F85" s="336"/>
      <c r="G85" s="336"/>
      <c r="H85" s="336"/>
      <c r="I85" s="336"/>
      <c r="J85" s="336"/>
      <c r="K85" s="336"/>
      <c r="L85" s="336"/>
      <c r="M85" s="336"/>
      <c r="N85" s="336"/>
      <c r="O85" s="336"/>
      <c r="P85" s="336"/>
      <c r="Q85" s="336"/>
      <c r="R85" s="336"/>
    </row>
    <row r="86" spans="1:18">
      <c r="A86" s="336"/>
      <c r="B86" s="336"/>
      <c r="C86" s="336"/>
      <c r="D86" s="336"/>
      <c r="E86" s="336"/>
      <c r="F86" s="336"/>
      <c r="G86" s="336"/>
      <c r="H86" s="336"/>
      <c r="I86" s="336"/>
      <c r="J86" s="336"/>
      <c r="K86" s="336"/>
      <c r="L86" s="336"/>
      <c r="M86" s="336"/>
      <c r="N86" s="336"/>
      <c r="O86" s="336"/>
      <c r="P86" s="336"/>
      <c r="Q86" s="336"/>
      <c r="R86" s="336"/>
    </row>
    <row r="87" spans="1:18">
      <c r="A87" s="336"/>
      <c r="B87" s="336"/>
      <c r="C87" s="336"/>
      <c r="D87" s="336"/>
      <c r="E87" s="336"/>
      <c r="F87" s="336"/>
      <c r="G87" s="336"/>
      <c r="H87" s="336"/>
      <c r="I87" s="336"/>
      <c r="J87" s="336"/>
      <c r="K87" s="336"/>
      <c r="L87" s="336"/>
      <c r="M87" s="336"/>
      <c r="N87" s="336"/>
      <c r="O87" s="336"/>
      <c r="P87" s="336"/>
      <c r="Q87" s="336"/>
      <c r="R87" s="336"/>
    </row>
    <row r="88" spans="1:18">
      <c r="A88" s="336"/>
      <c r="B88" s="336"/>
      <c r="C88" s="336"/>
      <c r="D88" s="336"/>
      <c r="E88" s="336"/>
      <c r="F88" s="336"/>
      <c r="G88" s="336"/>
      <c r="H88" s="336"/>
      <c r="I88" s="336"/>
      <c r="J88" s="336"/>
      <c r="K88" s="336"/>
      <c r="L88" s="336"/>
      <c r="M88" s="336"/>
      <c r="N88" s="336"/>
      <c r="O88" s="336"/>
      <c r="P88" s="336"/>
      <c r="Q88" s="336"/>
      <c r="R88" s="336"/>
    </row>
    <row r="89" spans="1:18">
      <c r="A89" s="336"/>
      <c r="B89" s="336"/>
      <c r="C89" s="336"/>
      <c r="D89" s="336"/>
      <c r="E89" s="336"/>
      <c r="F89" s="336"/>
      <c r="G89" s="336"/>
      <c r="H89" s="336"/>
      <c r="I89" s="336"/>
      <c r="J89" s="336"/>
      <c r="K89" s="336"/>
      <c r="L89" s="336"/>
      <c r="M89" s="336"/>
      <c r="N89" s="336"/>
      <c r="O89" s="336"/>
      <c r="P89" s="336"/>
      <c r="Q89" s="336"/>
      <c r="R89" s="336"/>
    </row>
    <row r="90" spans="1:18">
      <c r="A90" s="336"/>
      <c r="B90" s="336"/>
      <c r="C90" s="336"/>
      <c r="D90" s="336"/>
      <c r="E90" s="336"/>
      <c r="F90" s="336"/>
      <c r="G90" s="336"/>
      <c r="H90" s="336"/>
      <c r="I90" s="336"/>
      <c r="J90" s="336"/>
      <c r="K90" s="336"/>
      <c r="L90" s="336"/>
      <c r="M90" s="336"/>
      <c r="N90" s="336"/>
      <c r="O90" s="336"/>
      <c r="P90" s="336"/>
      <c r="Q90" s="336"/>
      <c r="R90" s="336"/>
    </row>
    <row r="91" spans="1:18">
      <c r="A91" s="336"/>
      <c r="B91" s="336"/>
      <c r="C91" s="336"/>
      <c r="D91" s="336"/>
      <c r="E91" s="336"/>
      <c r="F91" s="336"/>
      <c r="G91" s="336"/>
      <c r="H91" s="336"/>
      <c r="I91" s="336"/>
      <c r="J91" s="336"/>
      <c r="K91" s="336"/>
      <c r="L91" s="336"/>
      <c r="M91" s="336"/>
      <c r="N91" s="336"/>
      <c r="O91" s="336"/>
      <c r="P91" s="336"/>
      <c r="Q91" s="336"/>
      <c r="R91" s="336"/>
    </row>
    <row r="92" spans="1:18">
      <c r="A92" s="336"/>
      <c r="B92" s="336"/>
      <c r="C92" s="336"/>
      <c r="D92" s="336"/>
      <c r="E92" s="336"/>
      <c r="F92" s="336"/>
      <c r="G92" s="336"/>
      <c r="H92" s="336"/>
      <c r="I92" s="336"/>
      <c r="J92" s="336"/>
      <c r="K92" s="336"/>
      <c r="L92" s="336"/>
      <c r="M92" s="336"/>
      <c r="N92" s="336"/>
      <c r="O92" s="336"/>
      <c r="P92" s="336"/>
      <c r="Q92" s="336"/>
      <c r="R92" s="336"/>
    </row>
    <row r="93" spans="1:18">
      <c r="A93" s="336"/>
      <c r="B93" s="336"/>
      <c r="C93" s="336"/>
      <c r="D93" s="336"/>
      <c r="E93" s="336"/>
      <c r="F93" s="336"/>
      <c r="G93" s="336"/>
      <c r="H93" s="336"/>
      <c r="I93" s="336"/>
      <c r="J93" s="336"/>
      <c r="K93" s="336"/>
      <c r="L93" s="336"/>
      <c r="M93" s="336"/>
      <c r="N93" s="336"/>
      <c r="O93" s="336"/>
      <c r="P93" s="336"/>
      <c r="Q93" s="336"/>
      <c r="R93" s="336"/>
    </row>
    <row r="94" spans="1:18">
      <c r="A94" s="336"/>
      <c r="B94" s="336"/>
      <c r="C94" s="336"/>
      <c r="D94" s="336"/>
      <c r="E94" s="336"/>
      <c r="F94" s="336"/>
      <c r="G94" s="336"/>
      <c r="H94" s="336"/>
      <c r="I94" s="336"/>
      <c r="J94" s="336"/>
      <c r="K94" s="336"/>
      <c r="L94" s="336"/>
      <c r="M94" s="336"/>
      <c r="N94" s="336"/>
      <c r="O94" s="336"/>
      <c r="P94" s="336"/>
      <c r="Q94" s="336"/>
      <c r="R94" s="336"/>
    </row>
    <row r="95" spans="1:18">
      <c r="A95" s="336"/>
      <c r="B95" s="336"/>
      <c r="C95" s="336"/>
      <c r="D95" s="336"/>
      <c r="E95" s="336"/>
      <c r="F95" s="336"/>
      <c r="G95" s="336"/>
      <c r="H95" s="336"/>
      <c r="I95" s="336"/>
      <c r="J95" s="336"/>
      <c r="K95" s="336"/>
      <c r="L95" s="336"/>
      <c r="M95" s="336"/>
      <c r="N95" s="336"/>
      <c r="O95" s="336"/>
      <c r="P95" s="336"/>
      <c r="Q95" s="336"/>
      <c r="R95" s="336"/>
    </row>
    <row r="96" spans="1:18">
      <c r="A96" s="336"/>
      <c r="B96" s="336"/>
      <c r="C96" s="336"/>
      <c r="D96" s="336"/>
      <c r="E96" s="336"/>
      <c r="F96" s="336"/>
      <c r="G96" s="336"/>
      <c r="H96" s="336"/>
      <c r="I96" s="336"/>
      <c r="J96" s="336"/>
      <c r="K96" s="336"/>
      <c r="L96" s="336"/>
      <c r="M96" s="336"/>
      <c r="N96" s="336"/>
      <c r="O96" s="336"/>
      <c r="P96" s="336"/>
      <c r="Q96" s="336"/>
      <c r="R96" s="336"/>
    </row>
    <row r="97" spans="1:18">
      <c r="A97" s="336"/>
      <c r="B97" s="336"/>
      <c r="C97" s="336"/>
      <c r="D97" s="336"/>
      <c r="E97" s="336"/>
      <c r="F97" s="336"/>
      <c r="G97" s="336"/>
      <c r="H97" s="336"/>
      <c r="I97" s="336"/>
      <c r="J97" s="336"/>
      <c r="K97" s="336"/>
      <c r="L97" s="336"/>
      <c r="M97" s="336"/>
      <c r="N97" s="336"/>
      <c r="O97" s="336"/>
      <c r="P97" s="336"/>
      <c r="Q97" s="336"/>
      <c r="R97" s="336"/>
    </row>
    <row r="98" spans="1:18">
      <c r="A98" s="336"/>
      <c r="B98" s="336"/>
      <c r="C98" s="336"/>
      <c r="D98" s="336"/>
      <c r="E98" s="336"/>
      <c r="F98" s="336"/>
      <c r="G98" s="336"/>
      <c r="H98" s="336"/>
      <c r="I98" s="336"/>
      <c r="J98" s="336"/>
      <c r="K98" s="336"/>
      <c r="L98" s="336"/>
      <c r="M98" s="336"/>
      <c r="N98" s="336"/>
      <c r="O98" s="336"/>
      <c r="P98" s="336"/>
      <c r="Q98" s="336"/>
      <c r="R98" s="336"/>
    </row>
    <row r="99" spans="1:18">
      <c r="A99" s="336"/>
      <c r="B99" s="336"/>
      <c r="C99" s="336"/>
      <c r="D99" s="336"/>
      <c r="E99" s="336"/>
      <c r="F99" s="336"/>
      <c r="G99" s="336"/>
      <c r="H99" s="336"/>
      <c r="I99" s="336"/>
      <c r="J99" s="336"/>
      <c r="K99" s="336"/>
      <c r="L99" s="336"/>
      <c r="M99" s="336"/>
      <c r="N99" s="336"/>
      <c r="O99" s="336"/>
      <c r="P99" s="336"/>
      <c r="Q99" s="336"/>
      <c r="R99" s="336"/>
    </row>
    <row r="100" spans="1:18">
      <c r="A100" s="336"/>
      <c r="B100" s="336"/>
      <c r="C100" s="336"/>
      <c r="D100" s="336"/>
      <c r="E100" s="336"/>
      <c r="F100" s="336"/>
      <c r="G100" s="336"/>
      <c r="H100" s="336"/>
      <c r="I100" s="336"/>
      <c r="J100" s="336"/>
      <c r="K100" s="336"/>
      <c r="L100" s="336"/>
      <c r="M100" s="336"/>
      <c r="N100" s="336"/>
      <c r="O100" s="336"/>
      <c r="P100" s="336"/>
      <c r="Q100" s="336"/>
      <c r="R100" s="336"/>
    </row>
    <row r="101" spans="1:18">
      <c r="A101" s="336"/>
      <c r="B101" s="336"/>
      <c r="C101" s="336"/>
      <c r="D101" s="336"/>
      <c r="E101" s="336"/>
      <c r="F101" s="336"/>
      <c r="G101" s="336"/>
      <c r="H101" s="336"/>
      <c r="I101" s="336"/>
      <c r="J101" s="336"/>
      <c r="K101" s="336"/>
      <c r="L101" s="336"/>
      <c r="M101" s="336"/>
      <c r="N101" s="336"/>
      <c r="O101" s="336"/>
      <c r="P101" s="336"/>
      <c r="Q101" s="336"/>
      <c r="R101" s="336"/>
    </row>
    <row r="102" spans="1:18">
      <c r="A102" s="336"/>
      <c r="B102" s="336"/>
      <c r="C102" s="336"/>
      <c r="D102" s="336"/>
      <c r="E102" s="336"/>
      <c r="F102" s="336"/>
      <c r="G102" s="336"/>
      <c r="H102" s="336"/>
      <c r="I102" s="336"/>
      <c r="J102" s="336"/>
      <c r="K102" s="336"/>
      <c r="L102" s="336"/>
      <c r="M102" s="336"/>
      <c r="N102" s="336"/>
      <c r="O102" s="336"/>
      <c r="P102" s="336"/>
      <c r="Q102" s="336"/>
      <c r="R102" s="336"/>
    </row>
    <row r="103" spans="1:18">
      <c r="A103" s="336"/>
      <c r="B103" s="336"/>
      <c r="C103" s="336"/>
      <c r="D103" s="336"/>
      <c r="E103" s="336"/>
      <c r="F103" s="336"/>
      <c r="G103" s="336"/>
      <c r="H103" s="336"/>
      <c r="I103" s="336"/>
      <c r="J103" s="336"/>
      <c r="K103" s="336"/>
      <c r="L103" s="336"/>
      <c r="M103" s="336"/>
      <c r="N103" s="336"/>
      <c r="O103" s="336"/>
      <c r="P103" s="336"/>
      <c r="Q103" s="336"/>
      <c r="R103" s="336"/>
    </row>
    <row r="104" spans="1:18">
      <c r="A104" s="336"/>
      <c r="B104" s="336"/>
      <c r="C104" s="336"/>
      <c r="D104" s="336"/>
      <c r="E104" s="336"/>
      <c r="F104" s="336"/>
      <c r="G104" s="336"/>
      <c r="H104" s="336"/>
      <c r="I104" s="336"/>
      <c r="J104" s="336"/>
      <c r="K104" s="336"/>
      <c r="L104" s="336"/>
      <c r="M104" s="336"/>
      <c r="N104" s="336"/>
      <c r="O104" s="336"/>
      <c r="P104" s="336"/>
      <c r="Q104" s="336"/>
      <c r="R104" s="336"/>
    </row>
    <row r="105" spans="1:18">
      <c r="A105" s="336"/>
      <c r="B105" s="336"/>
      <c r="C105" s="336"/>
      <c r="D105" s="336"/>
      <c r="E105" s="336"/>
      <c r="F105" s="336"/>
      <c r="G105" s="336"/>
      <c r="H105" s="336"/>
      <c r="I105" s="336"/>
      <c r="J105" s="336"/>
      <c r="K105" s="336"/>
      <c r="L105" s="336"/>
      <c r="M105" s="336"/>
      <c r="N105" s="336"/>
      <c r="O105" s="336"/>
      <c r="P105" s="336"/>
      <c r="Q105" s="336"/>
      <c r="R105" s="336"/>
    </row>
    <row r="106" spans="1:18">
      <c r="A106" s="336"/>
      <c r="B106" s="336"/>
      <c r="C106" s="336"/>
      <c r="D106" s="336"/>
      <c r="E106" s="336"/>
      <c r="F106" s="336"/>
      <c r="G106" s="336"/>
      <c r="H106" s="336"/>
      <c r="I106" s="336"/>
      <c r="J106" s="336"/>
      <c r="K106" s="336"/>
      <c r="L106" s="336"/>
      <c r="M106" s="336"/>
      <c r="N106" s="336"/>
      <c r="O106" s="336"/>
      <c r="P106" s="336"/>
      <c r="Q106" s="336"/>
      <c r="R106" s="336"/>
    </row>
    <row r="107" spans="1:18">
      <c r="A107" s="336"/>
      <c r="B107" s="336"/>
      <c r="C107" s="336"/>
      <c r="D107" s="336"/>
      <c r="E107" s="336"/>
      <c r="F107" s="336"/>
      <c r="G107" s="336"/>
      <c r="H107" s="336"/>
      <c r="I107" s="336"/>
      <c r="J107" s="336"/>
      <c r="K107" s="336"/>
      <c r="L107" s="336"/>
      <c r="M107" s="336"/>
      <c r="N107" s="336"/>
      <c r="O107" s="336"/>
      <c r="P107" s="336"/>
      <c r="Q107" s="336"/>
      <c r="R107" s="336"/>
    </row>
    <row r="108" spans="1:18">
      <c r="A108" s="336"/>
      <c r="B108" s="336"/>
      <c r="C108" s="336"/>
      <c r="D108" s="336"/>
      <c r="E108" s="336"/>
      <c r="F108" s="336"/>
      <c r="G108" s="336"/>
      <c r="H108" s="336"/>
      <c r="I108" s="336"/>
      <c r="J108" s="336"/>
      <c r="K108" s="336"/>
      <c r="L108" s="336"/>
      <c r="M108" s="336"/>
      <c r="N108" s="336"/>
      <c r="O108" s="336"/>
      <c r="P108" s="336"/>
      <c r="Q108" s="336"/>
      <c r="R108" s="336"/>
    </row>
    <row r="109" spans="1:18">
      <c r="A109" s="336"/>
      <c r="B109" s="336"/>
      <c r="C109" s="336"/>
      <c r="D109" s="336"/>
      <c r="E109" s="336"/>
      <c r="F109" s="336"/>
      <c r="G109" s="336"/>
      <c r="H109" s="336"/>
      <c r="I109" s="336"/>
      <c r="J109" s="336"/>
      <c r="K109" s="336"/>
      <c r="L109" s="336"/>
      <c r="M109" s="336"/>
      <c r="N109" s="336"/>
      <c r="O109" s="336"/>
      <c r="P109" s="336"/>
      <c r="Q109" s="336"/>
      <c r="R109" s="336"/>
    </row>
    <row r="110" spans="1:18">
      <c r="A110" s="336"/>
      <c r="B110" s="336"/>
      <c r="C110" s="336"/>
      <c r="D110" s="336"/>
      <c r="E110" s="336"/>
      <c r="F110" s="336"/>
      <c r="G110" s="336"/>
      <c r="H110" s="336"/>
      <c r="I110" s="336"/>
      <c r="J110" s="336"/>
      <c r="K110" s="336"/>
      <c r="L110" s="336"/>
      <c r="M110" s="336"/>
      <c r="N110" s="336"/>
      <c r="O110" s="336"/>
      <c r="P110" s="336"/>
      <c r="Q110" s="336"/>
      <c r="R110" s="336"/>
    </row>
    <row r="111" spans="1:18">
      <c r="A111" s="336"/>
      <c r="B111" s="336"/>
      <c r="C111" s="336"/>
      <c r="D111" s="336"/>
      <c r="E111" s="336"/>
      <c r="F111" s="336"/>
      <c r="G111" s="336"/>
      <c r="H111" s="336"/>
      <c r="I111" s="336"/>
      <c r="J111" s="336"/>
      <c r="K111" s="336"/>
      <c r="L111" s="336"/>
      <c r="M111" s="336"/>
      <c r="N111" s="336"/>
      <c r="O111" s="336"/>
      <c r="P111" s="336"/>
      <c r="Q111" s="336"/>
      <c r="R111" s="336"/>
    </row>
    <row r="112" spans="1:18">
      <c r="A112" s="336"/>
      <c r="B112" s="336"/>
      <c r="C112" s="336"/>
      <c r="D112" s="336"/>
      <c r="E112" s="336"/>
      <c r="F112" s="336"/>
      <c r="G112" s="336"/>
      <c r="H112" s="336"/>
      <c r="I112" s="336"/>
      <c r="J112" s="336"/>
      <c r="K112" s="336"/>
      <c r="L112" s="336"/>
      <c r="M112" s="336"/>
      <c r="N112" s="336"/>
      <c r="O112" s="336"/>
      <c r="P112" s="336"/>
      <c r="Q112" s="336"/>
      <c r="R112" s="336"/>
    </row>
    <row r="113" spans="1:18">
      <c r="A113" s="336"/>
      <c r="B113" s="336"/>
      <c r="C113" s="336"/>
      <c r="D113" s="336"/>
      <c r="E113" s="336"/>
      <c r="F113" s="336"/>
      <c r="G113" s="336"/>
      <c r="H113" s="336"/>
      <c r="I113" s="336"/>
      <c r="J113" s="336"/>
      <c r="K113" s="336"/>
      <c r="L113" s="336"/>
      <c r="M113" s="336"/>
      <c r="N113" s="336"/>
      <c r="O113" s="336"/>
      <c r="P113" s="336"/>
      <c r="Q113" s="336"/>
      <c r="R113" s="336"/>
    </row>
    <row r="114" spans="1:18">
      <c r="A114" s="336"/>
      <c r="B114" s="336"/>
      <c r="C114" s="336"/>
      <c r="D114" s="336"/>
      <c r="E114" s="336"/>
      <c r="F114" s="336"/>
      <c r="G114" s="336"/>
      <c r="H114" s="336"/>
      <c r="I114" s="336"/>
      <c r="J114" s="336"/>
      <c r="K114" s="336"/>
      <c r="L114" s="336"/>
      <c r="M114" s="336"/>
      <c r="N114" s="336"/>
      <c r="O114" s="336"/>
      <c r="P114" s="336"/>
      <c r="Q114" s="336"/>
      <c r="R114" s="336"/>
    </row>
    <row r="115" spans="1:18">
      <c r="A115" s="336"/>
      <c r="B115" s="336"/>
      <c r="C115" s="336"/>
      <c r="D115" s="336"/>
      <c r="E115" s="336"/>
      <c r="F115" s="336"/>
      <c r="G115" s="336"/>
      <c r="H115" s="336"/>
      <c r="I115" s="336"/>
      <c r="J115" s="336"/>
      <c r="K115" s="336"/>
      <c r="L115" s="336"/>
      <c r="M115" s="336"/>
      <c r="N115" s="336"/>
      <c r="O115" s="336"/>
      <c r="P115" s="336"/>
      <c r="Q115" s="336"/>
      <c r="R115" s="336"/>
    </row>
    <row r="116" spans="1:18">
      <c r="A116" s="336"/>
      <c r="B116" s="336"/>
      <c r="C116" s="336"/>
      <c r="D116" s="336"/>
      <c r="E116" s="336"/>
      <c r="F116" s="336"/>
      <c r="G116" s="336"/>
      <c r="H116" s="336"/>
      <c r="I116" s="336"/>
      <c r="J116" s="336"/>
      <c r="K116" s="336"/>
      <c r="L116" s="336"/>
      <c r="M116" s="336"/>
      <c r="N116" s="336"/>
      <c r="O116" s="336"/>
      <c r="P116" s="336"/>
      <c r="Q116" s="336"/>
      <c r="R116" s="336"/>
    </row>
    <row r="117" spans="1:18">
      <c r="A117" s="336"/>
      <c r="B117" s="336"/>
      <c r="C117" s="336"/>
      <c r="D117" s="336"/>
      <c r="E117" s="336"/>
      <c r="F117" s="336"/>
      <c r="G117" s="336"/>
      <c r="H117" s="336"/>
      <c r="I117" s="336"/>
      <c r="J117" s="336"/>
      <c r="K117" s="336"/>
      <c r="L117" s="336"/>
      <c r="M117" s="336"/>
      <c r="N117" s="336"/>
      <c r="O117" s="336"/>
      <c r="P117" s="336"/>
      <c r="Q117" s="336"/>
      <c r="R117" s="336"/>
    </row>
    <row r="118" spans="1:18">
      <c r="A118" s="336"/>
      <c r="B118" s="336"/>
      <c r="C118" s="336"/>
      <c r="D118" s="336"/>
      <c r="E118" s="336"/>
      <c r="F118" s="336"/>
      <c r="G118" s="336"/>
      <c r="H118" s="336"/>
      <c r="I118" s="336"/>
      <c r="J118" s="336"/>
      <c r="K118" s="336"/>
      <c r="L118" s="336"/>
      <c r="M118" s="336"/>
      <c r="N118" s="336"/>
      <c r="O118" s="336"/>
      <c r="P118" s="336"/>
      <c r="Q118" s="336"/>
      <c r="R118" s="336"/>
    </row>
    <row r="119" spans="1:18">
      <c r="A119" s="336"/>
      <c r="B119" s="336"/>
      <c r="C119" s="336"/>
      <c r="D119" s="336"/>
      <c r="E119" s="336"/>
      <c r="F119" s="336"/>
      <c r="G119" s="336"/>
      <c r="H119" s="336"/>
      <c r="I119" s="336"/>
      <c r="J119" s="336"/>
      <c r="K119" s="336"/>
      <c r="L119" s="336"/>
      <c r="M119" s="336"/>
      <c r="N119" s="336"/>
      <c r="O119" s="336"/>
      <c r="P119" s="336"/>
      <c r="Q119" s="336"/>
      <c r="R119" s="336"/>
    </row>
    <row r="120" spans="1:18">
      <c r="A120" s="336"/>
      <c r="B120" s="336"/>
      <c r="C120" s="336"/>
      <c r="D120" s="336"/>
      <c r="E120" s="336"/>
      <c r="F120" s="336"/>
      <c r="G120" s="336"/>
      <c r="H120" s="336"/>
      <c r="I120" s="336"/>
      <c r="J120" s="336"/>
      <c r="K120" s="336"/>
      <c r="L120" s="336"/>
      <c r="M120" s="336"/>
      <c r="N120" s="336"/>
      <c r="O120" s="336"/>
      <c r="P120" s="336"/>
      <c r="Q120" s="336"/>
      <c r="R120" s="336"/>
    </row>
    <row r="121" spans="1:18">
      <c r="A121" s="336"/>
      <c r="B121" s="336"/>
      <c r="C121" s="336"/>
      <c r="D121" s="336"/>
      <c r="E121" s="336"/>
      <c r="F121" s="336"/>
      <c r="G121" s="336"/>
      <c r="H121" s="336"/>
      <c r="I121" s="336"/>
      <c r="J121" s="336"/>
      <c r="K121" s="336"/>
      <c r="L121" s="336"/>
      <c r="M121" s="336"/>
      <c r="N121" s="336"/>
      <c r="O121" s="336"/>
      <c r="P121" s="336"/>
      <c r="Q121" s="336"/>
      <c r="R121" s="336"/>
    </row>
    <row r="122" spans="1:18">
      <c r="A122" s="336"/>
      <c r="B122" s="336"/>
      <c r="C122" s="336"/>
      <c r="D122" s="336"/>
      <c r="E122" s="336"/>
      <c r="F122" s="336"/>
      <c r="G122" s="336"/>
      <c r="H122" s="336"/>
      <c r="I122" s="336"/>
      <c r="J122" s="336"/>
      <c r="K122" s="336"/>
      <c r="L122" s="336"/>
      <c r="M122" s="336"/>
      <c r="N122" s="336"/>
      <c r="O122" s="336"/>
      <c r="P122" s="336"/>
      <c r="Q122" s="336"/>
      <c r="R122" s="336"/>
    </row>
    <row r="123" spans="1:18">
      <c r="A123" s="336"/>
      <c r="B123" s="336"/>
      <c r="C123" s="336"/>
      <c r="D123" s="336"/>
      <c r="E123" s="336"/>
      <c r="F123" s="336"/>
      <c r="G123" s="336"/>
      <c r="H123" s="336"/>
      <c r="I123" s="336"/>
      <c r="J123" s="336"/>
      <c r="K123" s="336"/>
      <c r="L123" s="336"/>
      <c r="M123" s="336"/>
      <c r="N123" s="336"/>
      <c r="O123" s="336"/>
      <c r="P123" s="336"/>
      <c r="Q123" s="336"/>
      <c r="R123" s="336"/>
    </row>
    <row r="124" spans="1:18">
      <c r="A124" s="336"/>
      <c r="B124" s="336"/>
      <c r="C124" s="336"/>
      <c r="D124" s="336"/>
      <c r="E124" s="336"/>
      <c r="F124" s="336"/>
      <c r="G124" s="336"/>
      <c r="H124" s="336"/>
      <c r="I124" s="336"/>
      <c r="J124" s="336"/>
      <c r="K124" s="336"/>
      <c r="L124" s="336"/>
      <c r="M124" s="336"/>
      <c r="N124" s="336"/>
      <c r="O124" s="336"/>
      <c r="P124" s="336"/>
      <c r="Q124" s="336"/>
      <c r="R124" s="336"/>
    </row>
    <row r="125" spans="1:18">
      <c r="A125" s="336"/>
      <c r="B125" s="336"/>
      <c r="C125" s="336"/>
      <c r="D125" s="336"/>
      <c r="E125" s="336"/>
      <c r="F125" s="336"/>
      <c r="G125" s="336"/>
      <c r="H125" s="336"/>
      <c r="I125" s="336"/>
      <c r="J125" s="336"/>
      <c r="K125" s="336"/>
      <c r="L125" s="336"/>
      <c r="M125" s="336"/>
      <c r="N125" s="336"/>
      <c r="O125" s="336"/>
      <c r="P125" s="336"/>
      <c r="Q125" s="336"/>
      <c r="R125" s="336"/>
    </row>
    <row r="126" spans="1:18">
      <c r="A126" s="336"/>
      <c r="B126" s="336"/>
      <c r="C126" s="336"/>
      <c r="D126" s="336"/>
      <c r="E126" s="336"/>
      <c r="F126" s="336"/>
      <c r="G126" s="336"/>
      <c r="H126" s="336"/>
      <c r="I126" s="336"/>
      <c r="J126" s="336"/>
      <c r="K126" s="336"/>
      <c r="L126" s="336"/>
      <c r="M126" s="336"/>
      <c r="N126" s="336"/>
      <c r="O126" s="336"/>
      <c r="P126" s="336"/>
      <c r="Q126" s="336"/>
      <c r="R126" s="336"/>
    </row>
    <row r="127" spans="1:18">
      <c r="A127" s="336"/>
      <c r="B127" s="336"/>
      <c r="C127" s="336"/>
      <c r="D127" s="336"/>
      <c r="E127" s="336"/>
      <c r="F127" s="336"/>
      <c r="G127" s="336"/>
      <c r="H127" s="336"/>
      <c r="I127" s="336"/>
      <c r="J127" s="336"/>
      <c r="K127" s="336"/>
      <c r="L127" s="336"/>
      <c r="M127" s="336"/>
      <c r="N127" s="336"/>
      <c r="O127" s="336"/>
      <c r="P127" s="336"/>
      <c r="Q127" s="336"/>
      <c r="R127" s="336"/>
    </row>
    <row r="128" spans="1:18">
      <c r="A128" s="336"/>
      <c r="B128" s="336"/>
      <c r="C128" s="336"/>
      <c r="D128" s="336"/>
      <c r="E128" s="336"/>
      <c r="F128" s="336"/>
      <c r="G128" s="336"/>
      <c r="H128" s="336"/>
      <c r="I128" s="336"/>
      <c r="J128" s="336"/>
      <c r="K128" s="336"/>
      <c r="L128" s="336"/>
      <c r="M128" s="336"/>
      <c r="N128" s="336"/>
      <c r="O128" s="336"/>
      <c r="P128" s="336"/>
      <c r="Q128" s="336"/>
      <c r="R128" s="336"/>
    </row>
    <row r="129" spans="1:18">
      <c r="A129" s="336"/>
      <c r="B129" s="336"/>
      <c r="C129" s="336"/>
      <c r="D129" s="336"/>
      <c r="E129" s="336"/>
      <c r="F129" s="336"/>
      <c r="G129" s="336"/>
      <c r="H129" s="336"/>
      <c r="I129" s="336"/>
      <c r="J129" s="336"/>
      <c r="K129" s="336"/>
      <c r="L129" s="336"/>
      <c r="M129" s="336"/>
      <c r="N129" s="336"/>
      <c r="O129" s="336"/>
      <c r="P129" s="336"/>
      <c r="Q129" s="336"/>
      <c r="R129" s="336"/>
    </row>
    <row r="130" spans="1:18">
      <c r="A130" s="336"/>
      <c r="B130" s="336"/>
      <c r="C130" s="336"/>
      <c r="D130" s="336"/>
      <c r="E130" s="336"/>
      <c r="F130" s="336"/>
      <c r="G130" s="336"/>
      <c r="H130" s="336"/>
      <c r="I130" s="336"/>
      <c r="J130" s="336"/>
      <c r="K130" s="336"/>
      <c r="L130" s="336"/>
      <c r="M130" s="336"/>
      <c r="N130" s="336"/>
      <c r="O130" s="336"/>
      <c r="P130" s="336"/>
      <c r="Q130" s="336"/>
      <c r="R130" s="336"/>
    </row>
    <row r="131" spans="1:18">
      <c r="A131" s="336"/>
      <c r="B131" s="336"/>
      <c r="C131" s="336"/>
      <c r="D131" s="336"/>
      <c r="E131" s="336"/>
      <c r="F131" s="336"/>
      <c r="G131" s="336"/>
      <c r="H131" s="336"/>
      <c r="I131" s="336"/>
      <c r="J131" s="336"/>
      <c r="K131" s="336"/>
      <c r="L131" s="336"/>
      <c r="M131" s="336"/>
      <c r="N131" s="336"/>
      <c r="O131" s="336"/>
      <c r="P131" s="336"/>
      <c r="Q131" s="336"/>
      <c r="R131" s="336"/>
    </row>
    <row r="132" spans="1:18">
      <c r="A132" s="336"/>
      <c r="B132" s="336"/>
      <c r="C132" s="336"/>
      <c r="D132" s="336"/>
      <c r="E132" s="336"/>
      <c r="F132" s="336"/>
      <c r="G132" s="336"/>
      <c r="H132" s="336"/>
      <c r="I132" s="336"/>
      <c r="J132" s="336"/>
      <c r="K132" s="336"/>
      <c r="L132" s="336"/>
      <c r="M132" s="336"/>
      <c r="N132" s="336"/>
      <c r="O132" s="336"/>
      <c r="P132" s="336"/>
      <c r="Q132" s="336"/>
      <c r="R132" s="336"/>
    </row>
    <row r="133" spans="1:18">
      <c r="A133" s="336"/>
      <c r="B133" s="336"/>
      <c r="C133" s="336"/>
      <c r="D133" s="336"/>
      <c r="E133" s="336"/>
      <c r="F133" s="336"/>
      <c r="G133" s="336"/>
      <c r="H133" s="336"/>
      <c r="I133" s="336"/>
      <c r="J133" s="336"/>
      <c r="K133" s="336"/>
      <c r="L133" s="336"/>
      <c r="M133" s="336"/>
      <c r="N133" s="336"/>
      <c r="O133" s="336"/>
      <c r="P133" s="336"/>
      <c r="Q133" s="336"/>
      <c r="R133" s="336"/>
    </row>
    <row r="134" spans="1:18">
      <c r="A134" s="336"/>
      <c r="B134" s="336"/>
      <c r="C134" s="336"/>
      <c r="D134" s="336"/>
      <c r="E134" s="336"/>
      <c r="F134" s="336"/>
      <c r="G134" s="336"/>
      <c r="H134" s="336"/>
      <c r="I134" s="336"/>
      <c r="J134" s="336"/>
      <c r="K134" s="336"/>
      <c r="L134" s="336"/>
      <c r="M134" s="336"/>
      <c r="N134" s="336"/>
      <c r="O134" s="336"/>
      <c r="P134" s="336"/>
      <c r="Q134" s="336"/>
      <c r="R134" s="336"/>
    </row>
    <row r="135" spans="1:18">
      <c r="A135" s="336"/>
      <c r="B135" s="336"/>
      <c r="C135" s="336"/>
      <c r="D135" s="336"/>
      <c r="E135" s="336"/>
      <c r="F135" s="336"/>
      <c r="G135" s="336"/>
      <c r="H135" s="336"/>
      <c r="I135" s="336"/>
      <c r="J135" s="336"/>
      <c r="K135" s="336"/>
      <c r="L135" s="336"/>
      <c r="M135" s="336"/>
      <c r="N135" s="336"/>
      <c r="O135" s="336"/>
      <c r="P135" s="336"/>
      <c r="Q135" s="336"/>
      <c r="R135" s="336"/>
    </row>
    <row r="136" spans="1:18">
      <c r="A136" s="336"/>
      <c r="B136" s="336"/>
      <c r="C136" s="336"/>
      <c r="D136" s="336"/>
      <c r="E136" s="336"/>
      <c r="F136" s="336"/>
      <c r="G136" s="336"/>
      <c r="H136" s="336"/>
      <c r="I136" s="336"/>
      <c r="J136" s="336"/>
      <c r="K136" s="336"/>
      <c r="L136" s="336"/>
      <c r="M136" s="336"/>
      <c r="N136" s="336"/>
      <c r="O136" s="336"/>
      <c r="P136" s="336"/>
      <c r="Q136" s="336"/>
      <c r="R136" s="336"/>
    </row>
    <row r="137" spans="1:18">
      <c r="A137" s="336"/>
      <c r="B137" s="336"/>
      <c r="C137" s="336"/>
      <c r="D137" s="336"/>
      <c r="E137" s="336"/>
      <c r="F137" s="336"/>
      <c r="G137" s="336"/>
      <c r="H137" s="336"/>
      <c r="I137" s="336"/>
      <c r="J137" s="336"/>
      <c r="K137" s="336"/>
      <c r="L137" s="336"/>
      <c r="M137" s="336"/>
      <c r="N137" s="336"/>
      <c r="O137" s="336"/>
      <c r="P137" s="336"/>
      <c r="Q137" s="336"/>
      <c r="R137" s="336"/>
    </row>
    <row r="138" spans="1:18">
      <c r="A138" s="336"/>
      <c r="B138" s="336"/>
      <c r="C138" s="336"/>
      <c r="D138" s="336"/>
      <c r="E138" s="336"/>
      <c r="F138" s="336"/>
      <c r="G138" s="336"/>
      <c r="H138" s="336"/>
      <c r="I138" s="336"/>
      <c r="J138" s="336"/>
      <c r="K138" s="336"/>
      <c r="L138" s="336"/>
      <c r="M138" s="336"/>
      <c r="N138" s="336"/>
      <c r="O138" s="336"/>
      <c r="P138" s="336"/>
      <c r="Q138" s="336"/>
      <c r="R138" s="336"/>
    </row>
    <row r="139" spans="1:18">
      <c r="A139" s="336"/>
      <c r="B139" s="336"/>
      <c r="C139" s="336"/>
      <c r="D139" s="336"/>
      <c r="E139" s="336"/>
      <c r="F139" s="336"/>
      <c r="G139" s="336"/>
      <c r="H139" s="336"/>
      <c r="I139" s="336"/>
      <c r="J139" s="336"/>
      <c r="K139" s="336"/>
      <c r="L139" s="336"/>
      <c r="M139" s="336"/>
      <c r="N139" s="336"/>
      <c r="O139" s="336"/>
      <c r="P139" s="336"/>
      <c r="Q139" s="336"/>
      <c r="R139" s="336"/>
    </row>
    <row r="140" spans="1:18">
      <c r="A140" s="336"/>
      <c r="B140" s="336"/>
      <c r="C140" s="336"/>
      <c r="D140" s="336"/>
      <c r="E140" s="336"/>
      <c r="F140" s="336"/>
      <c r="G140" s="336"/>
      <c r="H140" s="336"/>
      <c r="I140" s="336"/>
      <c r="J140" s="336"/>
      <c r="K140" s="336"/>
      <c r="L140" s="336"/>
      <c r="M140" s="336"/>
      <c r="N140" s="336"/>
      <c r="O140" s="336"/>
      <c r="P140" s="336"/>
      <c r="Q140" s="336"/>
      <c r="R140" s="336"/>
    </row>
    <row r="141" spans="1:18">
      <c r="A141" s="336"/>
      <c r="B141" s="336"/>
      <c r="C141" s="336"/>
      <c r="D141" s="336"/>
      <c r="E141" s="336"/>
      <c r="F141" s="336"/>
      <c r="G141" s="336"/>
      <c r="H141" s="336"/>
      <c r="I141" s="336"/>
      <c r="J141" s="336"/>
      <c r="K141" s="336"/>
      <c r="L141" s="336"/>
      <c r="M141" s="336"/>
      <c r="N141" s="336"/>
      <c r="O141" s="336"/>
      <c r="P141" s="336"/>
      <c r="Q141" s="336"/>
      <c r="R141" s="336"/>
    </row>
    <row r="142" spans="1:18">
      <c r="A142" s="336"/>
      <c r="B142" s="336"/>
      <c r="C142" s="336"/>
      <c r="D142" s="336"/>
      <c r="E142" s="336"/>
      <c r="F142" s="336"/>
      <c r="G142" s="336"/>
      <c r="H142" s="336"/>
      <c r="I142" s="336"/>
      <c r="J142" s="336"/>
      <c r="K142" s="336"/>
      <c r="L142" s="336"/>
      <c r="M142" s="336"/>
      <c r="N142" s="336"/>
      <c r="O142" s="336"/>
      <c r="P142" s="336"/>
      <c r="Q142" s="336"/>
      <c r="R142" s="336"/>
    </row>
    <row r="143" spans="1:18">
      <c r="A143" s="336"/>
      <c r="B143" s="336"/>
      <c r="C143" s="336"/>
      <c r="D143" s="336"/>
      <c r="E143" s="336"/>
      <c r="F143" s="336"/>
      <c r="G143" s="336"/>
      <c r="H143" s="336"/>
      <c r="I143" s="336"/>
      <c r="J143" s="336"/>
      <c r="K143" s="336"/>
      <c r="L143" s="336"/>
      <c r="M143" s="336"/>
      <c r="N143" s="336"/>
      <c r="O143" s="336"/>
      <c r="P143" s="336"/>
      <c r="Q143" s="336"/>
      <c r="R143" s="336"/>
    </row>
    <row r="144" spans="1:18">
      <c r="A144" s="336"/>
      <c r="B144" s="336"/>
      <c r="C144" s="336"/>
      <c r="D144" s="336"/>
      <c r="E144" s="336"/>
      <c r="F144" s="336"/>
      <c r="G144" s="336"/>
      <c r="H144" s="336"/>
      <c r="I144" s="336"/>
      <c r="J144" s="336"/>
      <c r="K144" s="336"/>
      <c r="L144" s="336"/>
      <c r="M144" s="336"/>
      <c r="N144" s="336"/>
      <c r="O144" s="336"/>
      <c r="P144" s="336"/>
      <c r="Q144" s="336"/>
      <c r="R144" s="336"/>
    </row>
    <row r="145" spans="1:18">
      <c r="A145" s="336"/>
      <c r="B145" s="336"/>
      <c r="C145" s="336"/>
      <c r="D145" s="336"/>
      <c r="E145" s="336"/>
      <c r="F145" s="336"/>
      <c r="G145" s="336"/>
      <c r="H145" s="336"/>
      <c r="I145" s="336"/>
      <c r="J145" s="336"/>
      <c r="K145" s="336"/>
      <c r="L145" s="336"/>
      <c r="M145" s="336"/>
      <c r="N145" s="336"/>
      <c r="O145" s="336"/>
      <c r="P145" s="336"/>
      <c r="Q145" s="336"/>
      <c r="R145" s="336"/>
    </row>
    <row r="146" spans="1:18">
      <c r="A146" s="336"/>
      <c r="B146" s="336"/>
      <c r="C146" s="336"/>
      <c r="D146" s="336"/>
      <c r="E146" s="336"/>
      <c r="F146" s="336"/>
      <c r="G146" s="336"/>
      <c r="H146" s="336"/>
      <c r="I146" s="336"/>
      <c r="J146" s="336"/>
      <c r="K146" s="336"/>
      <c r="L146" s="336"/>
      <c r="M146" s="336"/>
      <c r="N146" s="336"/>
      <c r="O146" s="336"/>
      <c r="P146" s="336"/>
      <c r="Q146" s="336"/>
      <c r="R146" s="336"/>
    </row>
    <row r="147" spans="1:18">
      <c r="A147" s="336"/>
      <c r="B147" s="336"/>
      <c r="C147" s="336"/>
      <c r="D147" s="336"/>
      <c r="E147" s="336"/>
      <c r="F147" s="336"/>
      <c r="G147" s="336"/>
      <c r="H147" s="336"/>
      <c r="I147" s="336"/>
      <c r="J147" s="336"/>
      <c r="K147" s="336"/>
      <c r="L147" s="336"/>
      <c r="M147" s="336"/>
      <c r="N147" s="336"/>
      <c r="O147" s="336"/>
      <c r="P147" s="336"/>
      <c r="Q147" s="336"/>
      <c r="R147" s="336"/>
    </row>
    <row r="148" spans="1:18">
      <c r="A148" s="336"/>
      <c r="B148" s="336"/>
      <c r="C148" s="336"/>
      <c r="D148" s="336"/>
      <c r="E148" s="336"/>
      <c r="F148" s="336"/>
      <c r="G148" s="336"/>
      <c r="H148" s="336"/>
      <c r="I148" s="336"/>
      <c r="J148" s="336"/>
      <c r="K148" s="336"/>
      <c r="L148" s="336"/>
      <c r="M148" s="336"/>
      <c r="N148" s="336"/>
      <c r="O148" s="336"/>
      <c r="P148" s="336"/>
      <c r="Q148" s="336"/>
      <c r="R148" s="336"/>
    </row>
    <row r="149" spans="1:18">
      <c r="A149" s="336"/>
      <c r="B149" s="336"/>
      <c r="C149" s="336"/>
      <c r="D149" s="336"/>
      <c r="E149" s="336"/>
      <c r="F149" s="336"/>
      <c r="G149" s="336"/>
      <c r="H149" s="336"/>
      <c r="I149" s="336"/>
      <c r="J149" s="336"/>
      <c r="K149" s="336"/>
      <c r="L149" s="336"/>
      <c r="M149" s="336"/>
      <c r="N149" s="336"/>
      <c r="O149" s="336"/>
      <c r="P149" s="336"/>
      <c r="Q149" s="336"/>
      <c r="R149" s="336"/>
    </row>
    <row r="150" spans="1:18">
      <c r="A150" s="336"/>
      <c r="B150" s="336"/>
      <c r="C150" s="336"/>
      <c r="D150" s="336"/>
      <c r="E150" s="336"/>
      <c r="F150" s="336"/>
      <c r="G150" s="336"/>
      <c r="H150" s="336"/>
      <c r="I150" s="336"/>
      <c r="J150" s="336"/>
      <c r="K150" s="336"/>
      <c r="L150" s="336"/>
      <c r="M150" s="336"/>
      <c r="N150" s="336"/>
      <c r="O150" s="336"/>
      <c r="P150" s="336"/>
      <c r="Q150" s="336"/>
      <c r="R150" s="336"/>
    </row>
    <row r="151" spans="1:18">
      <c r="A151" s="336"/>
      <c r="B151" s="336"/>
      <c r="C151" s="336"/>
      <c r="D151" s="336"/>
      <c r="E151" s="336"/>
      <c r="F151" s="336"/>
      <c r="G151" s="336"/>
      <c r="H151" s="336"/>
      <c r="I151" s="336"/>
      <c r="J151" s="336"/>
      <c r="K151" s="336"/>
      <c r="L151" s="336"/>
      <c r="M151" s="336"/>
      <c r="N151" s="336"/>
      <c r="O151" s="336"/>
      <c r="P151" s="336"/>
      <c r="Q151" s="336"/>
      <c r="R151" s="336"/>
    </row>
    <row r="152" spans="1:18">
      <c r="A152" s="336"/>
      <c r="B152" s="336"/>
      <c r="C152" s="336"/>
      <c r="D152" s="336"/>
      <c r="E152" s="336"/>
      <c r="F152" s="336"/>
      <c r="G152" s="336"/>
      <c r="H152" s="336"/>
      <c r="I152" s="336"/>
      <c r="J152" s="336"/>
      <c r="K152" s="336"/>
      <c r="L152" s="336"/>
      <c r="M152" s="336"/>
      <c r="N152" s="336"/>
      <c r="O152" s="336"/>
      <c r="P152" s="336"/>
      <c r="Q152" s="336"/>
      <c r="R152" s="336"/>
    </row>
    <row r="153" spans="1:18">
      <c r="A153" s="336"/>
      <c r="B153" s="336"/>
      <c r="C153" s="336"/>
      <c r="D153" s="336"/>
      <c r="E153" s="336"/>
      <c r="F153" s="336"/>
      <c r="G153" s="336"/>
      <c r="H153" s="336"/>
      <c r="I153" s="336"/>
      <c r="J153" s="336"/>
      <c r="K153" s="336"/>
      <c r="L153" s="336"/>
      <c r="M153" s="336"/>
      <c r="N153" s="336"/>
      <c r="O153" s="336"/>
      <c r="P153" s="336"/>
      <c r="Q153" s="336"/>
      <c r="R153" s="336"/>
    </row>
    <row r="154" spans="1:18">
      <c r="A154" s="336"/>
      <c r="B154" s="336"/>
      <c r="C154" s="336"/>
      <c r="D154" s="336"/>
      <c r="E154" s="336"/>
      <c r="F154" s="336"/>
      <c r="G154" s="336"/>
      <c r="H154" s="336"/>
      <c r="I154" s="336"/>
      <c r="J154" s="336"/>
      <c r="K154" s="336"/>
      <c r="L154" s="336"/>
      <c r="M154" s="336"/>
      <c r="N154" s="336"/>
      <c r="O154" s="336"/>
      <c r="P154" s="336"/>
      <c r="Q154" s="336"/>
      <c r="R154" s="336"/>
    </row>
    <row r="155" spans="1:18">
      <c r="A155" s="336"/>
      <c r="B155" s="336"/>
      <c r="C155" s="336"/>
      <c r="D155" s="336"/>
      <c r="E155" s="336"/>
      <c r="F155" s="336"/>
      <c r="G155" s="336"/>
      <c r="H155" s="336"/>
      <c r="I155" s="336"/>
      <c r="J155" s="336"/>
      <c r="K155" s="336"/>
      <c r="L155" s="336"/>
      <c r="M155" s="336"/>
      <c r="N155" s="336"/>
      <c r="O155" s="336"/>
      <c r="P155" s="336"/>
      <c r="Q155" s="336"/>
      <c r="R155" s="336"/>
    </row>
    <row r="156" spans="1:18">
      <c r="A156" s="336"/>
      <c r="B156" s="336"/>
      <c r="C156" s="336"/>
      <c r="D156" s="336"/>
      <c r="E156" s="336"/>
      <c r="F156" s="336"/>
      <c r="G156" s="336"/>
      <c r="H156" s="336"/>
      <c r="I156" s="336"/>
      <c r="J156" s="336"/>
      <c r="K156" s="336"/>
      <c r="L156" s="336"/>
      <c r="M156" s="336"/>
      <c r="N156" s="336"/>
      <c r="O156" s="336"/>
      <c r="P156" s="336"/>
      <c r="Q156" s="336"/>
      <c r="R156" s="336"/>
    </row>
    <row r="157" spans="1:18">
      <c r="A157" s="336"/>
      <c r="B157" s="336"/>
      <c r="C157" s="336"/>
      <c r="D157" s="336"/>
      <c r="E157" s="336"/>
      <c r="F157" s="336"/>
      <c r="G157" s="336"/>
      <c r="H157" s="336"/>
      <c r="I157" s="336"/>
      <c r="J157" s="336"/>
      <c r="K157" s="336"/>
      <c r="L157" s="336"/>
      <c r="M157" s="336"/>
      <c r="N157" s="336"/>
      <c r="O157" s="336"/>
      <c r="P157" s="336"/>
      <c r="Q157" s="336"/>
      <c r="R157" s="336"/>
    </row>
    <row r="158" spans="1:18">
      <c r="A158" s="336"/>
      <c r="B158" s="336"/>
      <c r="C158" s="336"/>
      <c r="D158" s="336"/>
      <c r="E158" s="336"/>
      <c r="F158" s="336"/>
      <c r="G158" s="336"/>
      <c r="H158" s="336"/>
      <c r="I158" s="336"/>
      <c r="J158" s="336"/>
      <c r="K158" s="336"/>
      <c r="L158" s="336"/>
      <c r="M158" s="336"/>
      <c r="N158" s="336"/>
      <c r="O158" s="336"/>
      <c r="P158" s="336"/>
      <c r="Q158" s="336"/>
      <c r="R158" s="336"/>
    </row>
    <row r="159" spans="1:18">
      <c r="A159" s="336"/>
      <c r="B159" s="336"/>
      <c r="C159" s="336"/>
      <c r="D159" s="336"/>
      <c r="E159" s="336"/>
      <c r="F159" s="336"/>
      <c r="G159" s="336"/>
      <c r="H159" s="336"/>
      <c r="I159" s="336"/>
      <c r="J159" s="336"/>
      <c r="K159" s="336"/>
      <c r="L159" s="336"/>
      <c r="M159" s="336"/>
      <c r="N159" s="336"/>
      <c r="O159" s="336"/>
      <c r="P159" s="336"/>
      <c r="Q159" s="336"/>
      <c r="R159" s="336"/>
    </row>
    <row r="160" spans="1:18">
      <c r="A160" s="336"/>
      <c r="B160" s="336"/>
      <c r="C160" s="336"/>
      <c r="D160" s="336"/>
      <c r="E160" s="336"/>
      <c r="F160" s="336"/>
      <c r="G160" s="336"/>
      <c r="H160" s="336"/>
      <c r="I160" s="336"/>
      <c r="J160" s="336"/>
      <c r="K160" s="336"/>
      <c r="L160" s="336"/>
      <c r="M160" s="336"/>
      <c r="N160" s="336"/>
      <c r="O160" s="336"/>
      <c r="P160" s="336"/>
      <c r="Q160" s="336"/>
      <c r="R160" s="336"/>
    </row>
    <row r="161" spans="1:18">
      <c r="A161" s="336"/>
      <c r="B161" s="336"/>
      <c r="C161" s="336"/>
      <c r="D161" s="336"/>
      <c r="E161" s="336"/>
      <c r="F161" s="336"/>
      <c r="G161" s="336"/>
      <c r="H161" s="336"/>
      <c r="I161" s="336"/>
      <c r="J161" s="336"/>
      <c r="K161" s="336"/>
      <c r="L161" s="336"/>
      <c r="M161" s="336"/>
      <c r="N161" s="336"/>
      <c r="O161" s="336"/>
      <c r="P161" s="336"/>
      <c r="Q161" s="336"/>
      <c r="R161" s="336"/>
    </row>
    <row r="162" spans="1:18">
      <c r="A162" s="336"/>
      <c r="B162" s="336"/>
      <c r="C162" s="336"/>
      <c r="D162" s="336"/>
      <c r="E162" s="336"/>
      <c r="F162" s="336"/>
      <c r="G162" s="336"/>
      <c r="H162" s="336"/>
      <c r="I162" s="336"/>
      <c r="J162" s="336"/>
      <c r="K162" s="336"/>
      <c r="L162" s="336"/>
      <c r="M162" s="336"/>
      <c r="N162" s="336"/>
      <c r="O162" s="336"/>
      <c r="P162" s="336"/>
      <c r="Q162" s="336"/>
      <c r="R162" s="336"/>
    </row>
    <row r="163" spans="1:18">
      <c r="A163" s="336"/>
      <c r="B163" s="336"/>
      <c r="C163" s="336"/>
      <c r="D163" s="336"/>
      <c r="E163" s="336"/>
      <c r="F163" s="336"/>
      <c r="G163" s="336"/>
      <c r="H163" s="336"/>
      <c r="I163" s="336"/>
      <c r="J163" s="336"/>
      <c r="K163" s="336"/>
      <c r="L163" s="336"/>
      <c r="M163" s="336"/>
      <c r="N163" s="336"/>
      <c r="O163" s="336"/>
      <c r="P163" s="336"/>
      <c r="Q163" s="336"/>
      <c r="R163" s="336"/>
    </row>
    <row r="164" spans="1:18">
      <c r="A164" s="336"/>
      <c r="B164" s="336"/>
      <c r="C164" s="336"/>
      <c r="D164" s="336"/>
      <c r="E164" s="336"/>
      <c r="F164" s="336"/>
      <c r="G164" s="336"/>
      <c r="H164" s="336"/>
      <c r="I164" s="336"/>
      <c r="J164" s="336"/>
      <c r="K164" s="336"/>
      <c r="L164" s="336"/>
      <c r="M164" s="336"/>
      <c r="N164" s="336"/>
      <c r="O164" s="336"/>
      <c r="P164" s="336"/>
      <c r="Q164" s="336"/>
      <c r="R164" s="336"/>
    </row>
    <row r="165" spans="1:18">
      <c r="A165" s="336"/>
      <c r="B165" s="336"/>
      <c r="C165" s="336"/>
      <c r="D165" s="336"/>
      <c r="E165" s="336"/>
      <c r="F165" s="336"/>
      <c r="G165" s="336"/>
      <c r="H165" s="336"/>
      <c r="I165" s="336"/>
      <c r="J165" s="336"/>
      <c r="K165" s="336"/>
      <c r="L165" s="336"/>
      <c r="M165" s="336"/>
      <c r="N165" s="336"/>
      <c r="O165" s="336"/>
      <c r="P165" s="336"/>
      <c r="Q165" s="336"/>
      <c r="R165" s="336"/>
    </row>
    <row r="166" spans="1:18">
      <c r="A166" s="336"/>
      <c r="B166" s="336"/>
      <c r="C166" s="336"/>
      <c r="D166" s="336"/>
      <c r="E166" s="336"/>
      <c r="F166" s="336"/>
      <c r="G166" s="336"/>
      <c r="H166" s="336"/>
      <c r="I166" s="336"/>
      <c r="J166" s="336"/>
      <c r="K166" s="336"/>
      <c r="L166" s="336"/>
      <c r="M166" s="336"/>
      <c r="N166" s="336"/>
      <c r="O166" s="336"/>
      <c r="P166" s="336"/>
      <c r="Q166" s="336"/>
      <c r="R166" s="336"/>
    </row>
    <row r="167" spans="1:18">
      <c r="A167" s="336"/>
      <c r="B167" s="336"/>
      <c r="C167" s="336"/>
      <c r="D167" s="336"/>
      <c r="E167" s="336"/>
      <c r="F167" s="336"/>
      <c r="G167" s="336"/>
      <c r="H167" s="336"/>
      <c r="I167" s="336"/>
      <c r="J167" s="336"/>
      <c r="K167" s="336"/>
      <c r="L167" s="336"/>
      <c r="M167" s="336"/>
      <c r="N167" s="336"/>
      <c r="O167" s="336"/>
      <c r="P167" s="336"/>
      <c r="Q167" s="336"/>
      <c r="R167" s="336"/>
    </row>
    <row r="168" spans="1:18">
      <c r="A168" s="336"/>
      <c r="B168" s="336"/>
      <c r="C168" s="336"/>
      <c r="D168" s="336"/>
      <c r="E168" s="336"/>
      <c r="F168" s="336"/>
      <c r="G168" s="336"/>
      <c r="H168" s="336"/>
      <c r="I168" s="336"/>
      <c r="J168" s="336"/>
      <c r="K168" s="336"/>
      <c r="L168" s="336"/>
      <c r="M168" s="336"/>
      <c r="N168" s="336"/>
      <c r="O168" s="336"/>
      <c r="P168" s="336"/>
      <c r="Q168" s="336"/>
      <c r="R168" s="336"/>
    </row>
    <row r="169" spans="1:18">
      <c r="A169" s="336"/>
      <c r="B169" s="336"/>
      <c r="C169" s="336"/>
      <c r="D169" s="336"/>
      <c r="E169" s="336"/>
      <c r="F169" s="336"/>
      <c r="G169" s="336"/>
      <c r="H169" s="336"/>
      <c r="I169" s="336"/>
      <c r="J169" s="336"/>
      <c r="K169" s="336"/>
      <c r="L169" s="336"/>
      <c r="M169" s="336"/>
      <c r="N169" s="336"/>
      <c r="O169" s="336"/>
      <c r="P169" s="336"/>
      <c r="Q169" s="336"/>
      <c r="R169" s="336"/>
    </row>
    <row r="170" spans="1:18">
      <c r="A170" s="336"/>
      <c r="B170" s="336"/>
      <c r="C170" s="336"/>
      <c r="D170" s="336"/>
      <c r="E170" s="336"/>
      <c r="F170" s="336"/>
      <c r="G170" s="336"/>
      <c r="H170" s="336"/>
      <c r="I170" s="336"/>
      <c r="J170" s="336"/>
      <c r="K170" s="336"/>
      <c r="L170" s="336"/>
      <c r="M170" s="336"/>
      <c r="N170" s="336"/>
      <c r="O170" s="336"/>
      <c r="P170" s="336"/>
      <c r="Q170" s="336"/>
      <c r="R170" s="336"/>
    </row>
    <row r="171" spans="1:18">
      <c r="A171" s="336"/>
      <c r="B171" s="336"/>
      <c r="C171" s="336"/>
      <c r="D171" s="336"/>
      <c r="E171" s="336"/>
      <c r="F171" s="336"/>
      <c r="G171" s="336"/>
      <c r="H171" s="336"/>
      <c r="I171" s="336"/>
      <c r="J171" s="336"/>
      <c r="K171" s="336"/>
      <c r="L171" s="336"/>
      <c r="M171" s="336"/>
      <c r="N171" s="336"/>
      <c r="O171" s="336"/>
      <c r="P171" s="336"/>
      <c r="Q171" s="336"/>
      <c r="R171" s="336"/>
    </row>
    <row r="172" spans="1:18">
      <c r="A172" s="336"/>
      <c r="B172" s="336"/>
      <c r="C172" s="336"/>
      <c r="D172" s="336"/>
      <c r="E172" s="336"/>
      <c r="F172" s="336"/>
      <c r="G172" s="336"/>
      <c r="H172" s="336"/>
      <c r="I172" s="336"/>
      <c r="J172" s="336"/>
      <c r="K172" s="336"/>
      <c r="L172" s="336"/>
      <c r="M172" s="336"/>
      <c r="N172" s="336"/>
      <c r="O172" s="336"/>
      <c r="P172" s="336"/>
      <c r="Q172" s="336"/>
      <c r="R172" s="336"/>
    </row>
    <row r="173" spans="1:18">
      <c r="A173" s="336"/>
      <c r="B173" s="336"/>
      <c r="C173" s="336"/>
      <c r="D173" s="336"/>
      <c r="E173" s="336"/>
      <c r="F173" s="336"/>
      <c r="G173" s="336"/>
      <c r="H173" s="336"/>
      <c r="I173" s="336"/>
      <c r="J173" s="336"/>
      <c r="K173" s="336"/>
      <c r="L173" s="336"/>
      <c r="M173" s="336"/>
      <c r="N173" s="336"/>
      <c r="O173" s="336"/>
      <c r="P173" s="336"/>
      <c r="Q173" s="336"/>
      <c r="R173" s="336"/>
    </row>
    <row r="174" spans="1:18">
      <c r="A174" s="336"/>
      <c r="B174" s="336"/>
      <c r="C174" s="336"/>
      <c r="D174" s="336"/>
      <c r="E174" s="336"/>
      <c r="F174" s="336"/>
      <c r="G174" s="336"/>
      <c r="H174" s="336"/>
      <c r="I174" s="336"/>
      <c r="J174" s="336"/>
      <c r="K174" s="336"/>
      <c r="L174" s="336"/>
      <c r="M174" s="336"/>
      <c r="N174" s="336"/>
      <c r="O174" s="336"/>
      <c r="P174" s="336"/>
      <c r="Q174" s="336"/>
      <c r="R174" s="336"/>
    </row>
    <row r="175" spans="1:18">
      <c r="A175" s="336"/>
      <c r="B175" s="336"/>
      <c r="C175" s="336"/>
      <c r="D175" s="336"/>
      <c r="E175" s="336"/>
      <c r="F175" s="336"/>
      <c r="G175" s="336"/>
      <c r="H175" s="336"/>
      <c r="I175" s="336"/>
      <c r="J175" s="336"/>
      <c r="K175" s="336"/>
      <c r="L175" s="336"/>
      <c r="M175" s="336"/>
      <c r="N175" s="336"/>
      <c r="O175" s="336"/>
      <c r="P175" s="336"/>
      <c r="Q175" s="336"/>
      <c r="R175" s="336"/>
    </row>
    <row r="176" spans="1:18">
      <c r="A176" s="336"/>
      <c r="B176" s="336"/>
      <c r="C176" s="336"/>
      <c r="D176" s="336"/>
      <c r="E176" s="336"/>
      <c r="F176" s="336"/>
      <c r="G176" s="336"/>
      <c r="H176" s="336"/>
      <c r="I176" s="336"/>
      <c r="J176" s="336"/>
      <c r="K176" s="336"/>
      <c r="L176" s="336"/>
      <c r="M176" s="336"/>
      <c r="N176" s="336"/>
      <c r="O176" s="336"/>
      <c r="P176" s="336"/>
      <c r="Q176" s="336"/>
      <c r="R176" s="336"/>
    </row>
    <row r="177" spans="1:18">
      <c r="A177" s="336"/>
      <c r="B177" s="336"/>
      <c r="C177" s="336"/>
      <c r="D177" s="336"/>
      <c r="E177" s="336"/>
      <c r="F177" s="336"/>
      <c r="G177" s="336"/>
      <c r="H177" s="336"/>
      <c r="I177" s="336"/>
      <c r="J177" s="336"/>
      <c r="K177" s="336"/>
      <c r="L177" s="336"/>
      <c r="M177" s="336"/>
      <c r="N177" s="336"/>
      <c r="O177" s="336"/>
      <c r="P177" s="336"/>
      <c r="Q177" s="336"/>
      <c r="R177" s="336"/>
    </row>
    <row r="178" spans="1:18">
      <c r="A178" s="336"/>
      <c r="B178" s="336"/>
      <c r="C178" s="336"/>
      <c r="D178" s="336"/>
      <c r="E178" s="336"/>
      <c r="F178" s="336"/>
      <c r="G178" s="336"/>
      <c r="H178" s="336"/>
      <c r="I178" s="336"/>
      <c r="J178" s="336"/>
      <c r="K178" s="336"/>
      <c r="L178" s="336"/>
      <c r="M178" s="336"/>
      <c r="N178" s="336"/>
      <c r="O178" s="336"/>
      <c r="P178" s="336"/>
      <c r="Q178" s="336"/>
      <c r="R178" s="336"/>
    </row>
    <row r="179" spans="1:18">
      <c r="A179" s="336"/>
      <c r="B179" s="336"/>
      <c r="C179" s="336"/>
      <c r="D179" s="336"/>
      <c r="E179" s="336"/>
      <c r="F179" s="336"/>
      <c r="G179" s="336"/>
      <c r="H179" s="336"/>
      <c r="I179" s="336"/>
      <c r="J179" s="336"/>
      <c r="K179" s="336"/>
      <c r="L179" s="336"/>
      <c r="M179" s="336"/>
      <c r="N179" s="336"/>
      <c r="O179" s="336"/>
      <c r="P179" s="336"/>
      <c r="Q179" s="336"/>
      <c r="R179" s="336"/>
    </row>
    <row r="180" spans="1:18">
      <c r="A180" s="336"/>
      <c r="B180" s="336"/>
      <c r="C180" s="336"/>
      <c r="D180" s="336"/>
      <c r="E180" s="336"/>
      <c r="F180" s="336"/>
      <c r="G180" s="336"/>
      <c r="H180" s="336"/>
      <c r="I180" s="336"/>
      <c r="J180" s="336"/>
      <c r="K180" s="336"/>
      <c r="L180" s="336"/>
      <c r="M180" s="336"/>
      <c r="N180" s="336"/>
      <c r="O180" s="336"/>
      <c r="P180" s="336"/>
      <c r="Q180" s="336"/>
      <c r="R180" s="336"/>
    </row>
    <row r="181" spans="1:18">
      <c r="A181" s="336"/>
      <c r="B181" s="336"/>
      <c r="C181" s="336"/>
      <c r="D181" s="336"/>
      <c r="E181" s="336"/>
      <c r="F181" s="336"/>
      <c r="G181" s="336"/>
      <c r="H181" s="336"/>
      <c r="I181" s="336"/>
      <c r="J181" s="336"/>
      <c r="K181" s="336"/>
      <c r="L181" s="336"/>
      <c r="M181" s="336"/>
      <c r="N181" s="336"/>
      <c r="O181" s="336"/>
      <c r="P181" s="336"/>
      <c r="Q181" s="336"/>
      <c r="R181" s="336"/>
    </row>
    <row r="182" spans="1:18">
      <c r="A182" s="336"/>
      <c r="B182" s="336"/>
      <c r="C182" s="336"/>
      <c r="D182" s="336"/>
      <c r="E182" s="336"/>
      <c r="F182" s="336"/>
      <c r="G182" s="336"/>
      <c r="H182" s="336"/>
      <c r="I182" s="336"/>
      <c r="J182" s="336"/>
      <c r="K182" s="336"/>
      <c r="L182" s="336"/>
      <c r="M182" s="336"/>
      <c r="N182" s="336"/>
      <c r="O182" s="336"/>
      <c r="P182" s="336"/>
      <c r="Q182" s="336"/>
      <c r="R182" s="336"/>
    </row>
    <row r="183" spans="1:18">
      <c r="A183" s="336"/>
      <c r="B183" s="336"/>
      <c r="C183" s="336"/>
      <c r="D183" s="336"/>
      <c r="E183" s="336"/>
      <c r="F183" s="336"/>
      <c r="G183" s="336"/>
      <c r="H183" s="336"/>
      <c r="I183" s="336"/>
      <c r="J183" s="336"/>
      <c r="K183" s="336"/>
      <c r="L183" s="336"/>
      <c r="M183" s="336"/>
      <c r="N183" s="336"/>
      <c r="O183" s="336"/>
      <c r="P183" s="336"/>
      <c r="Q183" s="336"/>
      <c r="R183" s="336"/>
    </row>
    <row r="184" spans="1:18">
      <c r="A184" s="336"/>
      <c r="B184" s="336"/>
      <c r="C184" s="336"/>
      <c r="D184" s="336"/>
      <c r="E184" s="336"/>
      <c r="F184" s="336"/>
      <c r="G184" s="336"/>
      <c r="H184" s="336"/>
      <c r="I184" s="336"/>
      <c r="J184" s="336"/>
      <c r="K184" s="336"/>
      <c r="L184" s="336"/>
      <c r="M184" s="336"/>
      <c r="N184" s="336"/>
      <c r="O184" s="336"/>
      <c r="P184" s="336"/>
      <c r="Q184" s="336"/>
      <c r="R184" s="336"/>
    </row>
    <row r="185" spans="1:18">
      <c r="A185" s="336"/>
      <c r="B185" s="336"/>
      <c r="C185" s="336"/>
      <c r="D185" s="336"/>
      <c r="E185" s="336"/>
      <c r="F185" s="336"/>
      <c r="G185" s="336"/>
      <c r="H185" s="336"/>
      <c r="I185" s="336"/>
      <c r="J185" s="336"/>
      <c r="K185" s="336"/>
      <c r="L185" s="336"/>
      <c r="M185" s="336"/>
      <c r="N185" s="336"/>
      <c r="O185" s="336"/>
      <c r="P185" s="336"/>
      <c r="Q185" s="336"/>
      <c r="R185" s="336"/>
    </row>
    <row r="186" spans="1:18">
      <c r="A186" s="336"/>
      <c r="B186" s="336"/>
      <c r="C186" s="336"/>
      <c r="D186" s="336"/>
      <c r="E186" s="336"/>
      <c r="F186" s="336"/>
      <c r="G186" s="336"/>
      <c r="H186" s="336"/>
      <c r="I186" s="336"/>
      <c r="J186" s="336"/>
      <c r="K186" s="336"/>
      <c r="L186" s="336"/>
      <c r="M186" s="336"/>
      <c r="N186" s="336"/>
      <c r="O186" s="336"/>
      <c r="P186" s="336"/>
      <c r="Q186" s="336"/>
      <c r="R186" s="336"/>
    </row>
    <row r="187" spans="1:18">
      <c r="A187" s="336"/>
      <c r="B187" s="336"/>
      <c r="C187" s="336"/>
      <c r="D187" s="336"/>
      <c r="E187" s="336"/>
      <c r="F187" s="336"/>
      <c r="G187" s="336"/>
      <c r="H187" s="336"/>
      <c r="I187" s="336"/>
      <c r="J187" s="336"/>
      <c r="K187" s="336"/>
      <c r="L187" s="336"/>
      <c r="M187" s="336"/>
      <c r="N187" s="336"/>
      <c r="O187" s="336"/>
      <c r="P187" s="336"/>
      <c r="Q187" s="336"/>
      <c r="R187" s="336"/>
    </row>
    <row r="188" spans="1:18">
      <c r="A188" s="336"/>
      <c r="B188" s="336"/>
      <c r="C188" s="336"/>
      <c r="D188" s="336"/>
      <c r="E188" s="336"/>
      <c r="F188" s="336"/>
      <c r="G188" s="336"/>
      <c r="H188" s="336"/>
      <c r="I188" s="336"/>
      <c r="J188" s="336"/>
      <c r="K188" s="336"/>
      <c r="L188" s="336"/>
      <c r="M188" s="336"/>
      <c r="N188" s="336"/>
      <c r="O188" s="336"/>
      <c r="P188" s="336"/>
      <c r="Q188" s="336"/>
      <c r="R188" s="336"/>
    </row>
    <row r="189" spans="1:18">
      <c r="A189" s="336"/>
      <c r="B189" s="336"/>
      <c r="C189" s="336"/>
      <c r="D189" s="336"/>
      <c r="E189" s="336"/>
      <c r="F189" s="336"/>
      <c r="G189" s="336"/>
      <c r="H189" s="336"/>
      <c r="I189" s="336"/>
      <c r="J189" s="336"/>
      <c r="K189" s="336"/>
      <c r="L189" s="336"/>
      <c r="M189" s="336"/>
      <c r="N189" s="336"/>
      <c r="O189" s="336"/>
      <c r="P189" s="336"/>
      <c r="Q189" s="336"/>
      <c r="R189" s="336"/>
    </row>
    <row r="190" spans="1:18">
      <c r="A190" s="336"/>
      <c r="B190" s="336"/>
      <c r="C190" s="336"/>
      <c r="D190" s="336"/>
      <c r="E190" s="336"/>
      <c r="F190" s="336"/>
      <c r="G190" s="336"/>
      <c r="H190" s="336"/>
      <c r="I190" s="336"/>
      <c r="J190" s="336"/>
      <c r="K190" s="336"/>
      <c r="L190" s="336"/>
      <c r="M190" s="336"/>
      <c r="N190" s="336"/>
      <c r="O190" s="336"/>
      <c r="P190" s="336"/>
      <c r="Q190" s="336"/>
      <c r="R190" s="336"/>
    </row>
    <row r="191" spans="1:18">
      <c r="A191" s="336"/>
      <c r="B191" s="336"/>
      <c r="C191" s="336"/>
      <c r="D191" s="336"/>
      <c r="E191" s="336"/>
      <c r="F191" s="336"/>
      <c r="G191" s="336"/>
      <c r="H191" s="336"/>
      <c r="I191" s="336"/>
      <c r="J191" s="336"/>
      <c r="K191" s="336"/>
      <c r="L191" s="336"/>
      <c r="M191" s="336"/>
      <c r="N191" s="336"/>
      <c r="O191" s="336"/>
      <c r="P191" s="336"/>
      <c r="Q191" s="336"/>
      <c r="R191" s="336"/>
    </row>
    <row r="192" spans="1:18">
      <c r="A192" s="336"/>
      <c r="B192" s="336"/>
      <c r="C192" s="336"/>
      <c r="D192" s="336"/>
      <c r="E192" s="336"/>
      <c r="F192" s="336"/>
      <c r="G192" s="336"/>
      <c r="H192" s="336"/>
      <c r="I192" s="336"/>
      <c r="J192" s="336"/>
      <c r="K192" s="336"/>
      <c r="L192" s="336"/>
      <c r="M192" s="336"/>
      <c r="N192" s="336"/>
      <c r="O192" s="336"/>
      <c r="P192" s="336"/>
      <c r="Q192" s="336"/>
      <c r="R192" s="336"/>
    </row>
    <row r="193" spans="1:18">
      <c r="A193" s="336"/>
      <c r="B193" s="336"/>
      <c r="C193" s="336"/>
      <c r="D193" s="336"/>
      <c r="E193" s="336"/>
      <c r="F193" s="336"/>
      <c r="G193" s="336"/>
      <c r="H193" s="336"/>
      <c r="I193" s="336"/>
      <c r="J193" s="336"/>
      <c r="K193" s="336"/>
      <c r="L193" s="336"/>
      <c r="M193" s="336"/>
      <c r="N193" s="336"/>
      <c r="O193" s="336"/>
      <c r="P193" s="336"/>
      <c r="Q193" s="336"/>
      <c r="R193" s="336"/>
    </row>
    <row r="194" spans="1:18">
      <c r="A194" s="336"/>
      <c r="B194" s="336"/>
      <c r="C194" s="336"/>
      <c r="D194" s="336"/>
      <c r="E194" s="336"/>
      <c r="F194" s="336"/>
      <c r="G194" s="336"/>
      <c r="H194" s="336"/>
      <c r="I194" s="336"/>
      <c r="J194" s="336"/>
      <c r="K194" s="336"/>
      <c r="L194" s="336"/>
      <c r="M194" s="336"/>
      <c r="N194" s="336"/>
      <c r="O194" s="336"/>
      <c r="P194" s="336"/>
      <c r="Q194" s="336"/>
      <c r="R194" s="336"/>
    </row>
    <row r="195" spans="1:18">
      <c r="A195" s="336"/>
      <c r="B195" s="336"/>
      <c r="C195" s="336"/>
      <c r="D195" s="336"/>
      <c r="E195" s="336"/>
      <c r="F195" s="336"/>
      <c r="G195" s="336"/>
      <c r="H195" s="336"/>
      <c r="I195" s="336"/>
      <c r="J195" s="336"/>
      <c r="K195" s="336"/>
      <c r="L195" s="336"/>
      <c r="M195" s="336"/>
      <c r="N195" s="336"/>
      <c r="O195" s="336"/>
      <c r="P195" s="336"/>
      <c r="Q195" s="336"/>
      <c r="R195" s="336"/>
    </row>
    <row r="196" spans="1:18">
      <c r="A196" s="336"/>
      <c r="B196" s="336"/>
      <c r="C196" s="336"/>
      <c r="D196" s="336"/>
      <c r="E196" s="336"/>
      <c r="F196" s="336"/>
      <c r="G196" s="336"/>
      <c r="H196" s="336"/>
      <c r="I196" s="336"/>
      <c r="J196" s="336"/>
      <c r="K196" s="336"/>
      <c r="L196" s="336"/>
      <c r="M196" s="336"/>
      <c r="N196" s="336"/>
      <c r="O196" s="336"/>
      <c r="P196" s="336"/>
      <c r="Q196" s="336"/>
      <c r="R196" s="336"/>
    </row>
    <row r="197" spans="1:18">
      <c r="A197" s="336"/>
      <c r="B197" s="336"/>
      <c r="C197" s="336"/>
      <c r="D197" s="336"/>
      <c r="E197" s="336"/>
      <c r="F197" s="336"/>
      <c r="G197" s="336"/>
      <c r="H197" s="336"/>
      <c r="I197" s="336"/>
      <c r="J197" s="336"/>
      <c r="K197" s="336"/>
      <c r="L197" s="336"/>
      <c r="M197" s="336"/>
      <c r="N197" s="336"/>
      <c r="O197" s="336"/>
      <c r="P197" s="336"/>
      <c r="Q197" s="336"/>
      <c r="R197" s="336"/>
    </row>
    <row r="198" spans="1:18">
      <c r="A198" s="336"/>
      <c r="B198" s="336"/>
      <c r="C198" s="336"/>
      <c r="D198" s="336"/>
      <c r="E198" s="336"/>
      <c r="F198" s="336"/>
      <c r="G198" s="336"/>
      <c r="H198" s="336"/>
      <c r="I198" s="336"/>
      <c r="J198" s="336"/>
      <c r="K198" s="336"/>
      <c r="L198" s="336"/>
      <c r="M198" s="336"/>
      <c r="N198" s="336"/>
      <c r="O198" s="336"/>
      <c r="P198" s="336"/>
      <c r="Q198" s="336"/>
      <c r="R198" s="336"/>
    </row>
    <row r="199" spans="1:18">
      <c r="A199" s="336"/>
      <c r="B199" s="336"/>
      <c r="C199" s="336"/>
      <c r="D199" s="336"/>
      <c r="E199" s="336"/>
      <c r="F199" s="336"/>
      <c r="G199" s="336"/>
      <c r="H199" s="336"/>
      <c r="I199" s="336"/>
      <c r="J199" s="336"/>
      <c r="K199" s="336"/>
      <c r="L199" s="336"/>
      <c r="M199" s="336"/>
      <c r="N199" s="336"/>
      <c r="O199" s="336"/>
      <c r="P199" s="336"/>
      <c r="Q199" s="336"/>
      <c r="R199" s="336"/>
    </row>
    <row r="200" spans="1:18">
      <c r="A200" s="336"/>
      <c r="B200" s="336"/>
      <c r="C200" s="336"/>
      <c r="D200" s="336"/>
      <c r="E200" s="336"/>
      <c r="F200" s="336"/>
      <c r="G200" s="336"/>
      <c r="H200" s="336"/>
      <c r="I200" s="336"/>
      <c r="J200" s="336"/>
      <c r="K200" s="336"/>
      <c r="L200" s="336"/>
      <c r="M200" s="336"/>
      <c r="N200" s="336"/>
      <c r="O200" s="336"/>
      <c r="P200" s="336"/>
      <c r="Q200" s="336"/>
      <c r="R200" s="336"/>
    </row>
    <row r="201" spans="1:18">
      <c r="A201" s="336"/>
      <c r="B201" s="336"/>
      <c r="C201" s="336"/>
      <c r="D201" s="336"/>
      <c r="E201" s="336"/>
      <c r="F201" s="336"/>
      <c r="G201" s="336"/>
      <c r="H201" s="336"/>
      <c r="I201" s="336"/>
      <c r="J201" s="336"/>
      <c r="K201" s="336"/>
      <c r="L201" s="336"/>
      <c r="M201" s="336"/>
      <c r="N201" s="336"/>
      <c r="O201" s="336"/>
      <c r="P201" s="336"/>
      <c r="Q201" s="336"/>
      <c r="R201" s="336"/>
    </row>
    <row r="202" spans="1:18">
      <c r="A202" s="336"/>
      <c r="B202" s="336"/>
      <c r="C202" s="336"/>
      <c r="D202" s="336"/>
      <c r="E202" s="336"/>
      <c r="F202" s="336"/>
      <c r="G202" s="336"/>
      <c r="H202" s="336"/>
      <c r="I202" s="336"/>
      <c r="J202" s="336"/>
      <c r="K202" s="336"/>
      <c r="L202" s="336"/>
      <c r="M202" s="336"/>
      <c r="N202" s="336"/>
      <c r="O202" s="336"/>
      <c r="P202" s="336"/>
      <c r="Q202" s="336"/>
      <c r="R202" s="336"/>
    </row>
    <row r="203" spans="1:18">
      <c r="A203" s="336"/>
      <c r="B203" s="336"/>
      <c r="C203" s="336"/>
      <c r="D203" s="336"/>
      <c r="E203" s="336"/>
      <c r="F203" s="336"/>
      <c r="G203" s="336"/>
      <c r="H203" s="336"/>
      <c r="I203" s="336"/>
      <c r="J203" s="336"/>
      <c r="K203" s="336"/>
      <c r="L203" s="336"/>
      <c r="M203" s="336"/>
      <c r="N203" s="336"/>
      <c r="O203" s="336"/>
      <c r="P203" s="336"/>
      <c r="Q203" s="336"/>
      <c r="R203" s="336"/>
    </row>
    <row r="204" spans="1:18">
      <c r="A204" s="336"/>
      <c r="B204" s="336"/>
      <c r="C204" s="336"/>
      <c r="D204" s="336"/>
      <c r="E204" s="336"/>
      <c r="F204" s="336"/>
      <c r="G204" s="336"/>
      <c r="H204" s="336"/>
      <c r="I204" s="336"/>
      <c r="J204" s="336"/>
      <c r="K204" s="336"/>
      <c r="L204" s="336"/>
      <c r="M204" s="336"/>
      <c r="N204" s="336"/>
      <c r="O204" s="336"/>
      <c r="P204" s="336"/>
      <c r="Q204" s="336"/>
      <c r="R204" s="336"/>
    </row>
    <row r="205" spans="1:18">
      <c r="A205" s="336"/>
      <c r="B205" s="336"/>
      <c r="C205" s="336"/>
      <c r="D205" s="336"/>
      <c r="E205" s="336"/>
      <c r="F205" s="336"/>
      <c r="G205" s="336"/>
      <c r="H205" s="336"/>
      <c r="I205" s="336"/>
      <c r="J205" s="336"/>
      <c r="K205" s="336"/>
      <c r="L205" s="336"/>
      <c r="M205" s="336"/>
      <c r="N205" s="336"/>
      <c r="O205" s="336"/>
      <c r="P205" s="336"/>
      <c r="Q205" s="336"/>
      <c r="R205" s="336"/>
    </row>
    <row r="206" spans="1:18">
      <c r="A206" s="336"/>
      <c r="B206" s="336"/>
      <c r="C206" s="336"/>
      <c r="D206" s="336"/>
      <c r="E206" s="336"/>
      <c r="F206" s="336"/>
      <c r="G206" s="336"/>
      <c r="H206" s="336"/>
      <c r="I206" s="336"/>
      <c r="J206" s="336"/>
      <c r="K206" s="336"/>
      <c r="L206" s="336"/>
      <c r="M206" s="336"/>
      <c r="N206" s="336"/>
      <c r="O206" s="336"/>
      <c r="P206" s="336"/>
      <c r="Q206" s="336"/>
      <c r="R206" s="336"/>
    </row>
  </sheetData>
  <mergeCells count="117">
    <mergeCell ref="U10:W10"/>
    <mergeCell ref="U11:W11"/>
    <mergeCell ref="U12:W12"/>
    <mergeCell ref="U16:W16"/>
    <mergeCell ref="U17:W17"/>
    <mergeCell ref="A51:B51"/>
    <mergeCell ref="H51:L51"/>
    <mergeCell ref="M51:O51"/>
    <mergeCell ref="P51:R51"/>
    <mergeCell ref="A37:D37"/>
    <mergeCell ref="N37:P37"/>
    <mergeCell ref="A38:D38"/>
    <mergeCell ref="N38:P38"/>
    <mergeCell ref="A39:D39"/>
    <mergeCell ref="N39:P39"/>
    <mergeCell ref="A34:D34"/>
    <mergeCell ref="N34:P34"/>
    <mergeCell ref="A35:D35"/>
    <mergeCell ref="N35:P35"/>
    <mergeCell ref="A36:D36"/>
    <mergeCell ref="N36:P36"/>
    <mergeCell ref="A31:D31"/>
    <mergeCell ref="N31:P31"/>
    <mergeCell ref="A32:D32"/>
    <mergeCell ref="A3:B3"/>
    <mergeCell ref="A4:B4"/>
    <mergeCell ref="A6:F6"/>
    <mergeCell ref="A7:F7"/>
    <mergeCell ref="I3:K3"/>
    <mergeCell ref="A46:D46"/>
    <mergeCell ref="N46:P46"/>
    <mergeCell ref="G48:R48"/>
    <mergeCell ref="A50:B50"/>
    <mergeCell ref="H50:L50"/>
    <mergeCell ref="M50:O50"/>
    <mergeCell ref="P50:R50"/>
    <mergeCell ref="A43:D43"/>
    <mergeCell ref="N43:P43"/>
    <mergeCell ref="A44:D44"/>
    <mergeCell ref="N44:P44"/>
    <mergeCell ref="A45:D45"/>
    <mergeCell ref="N45:P45"/>
    <mergeCell ref="A40:D40"/>
    <mergeCell ref="N40:P40"/>
    <mergeCell ref="A41:D41"/>
    <mergeCell ref="N41:P41"/>
    <mergeCell ref="A42:D42"/>
    <mergeCell ref="N42:P42"/>
    <mergeCell ref="N32:P32"/>
    <mergeCell ref="A33:D33"/>
    <mergeCell ref="N33:P33"/>
    <mergeCell ref="A28:D28"/>
    <mergeCell ref="N28:P28"/>
    <mergeCell ref="A29:D29"/>
    <mergeCell ref="N29:P29"/>
    <mergeCell ref="A30:D30"/>
    <mergeCell ref="N30:P30"/>
    <mergeCell ref="A25:D25"/>
    <mergeCell ref="N25:P25"/>
    <mergeCell ref="A26:D26"/>
    <mergeCell ref="N26:P26"/>
    <mergeCell ref="A27:D27"/>
    <mergeCell ref="N27:P27"/>
    <mergeCell ref="A22:D22"/>
    <mergeCell ref="N22:P22"/>
    <mergeCell ref="A23:D23"/>
    <mergeCell ref="N23:P23"/>
    <mergeCell ref="A24:D24"/>
    <mergeCell ref="N24:P24"/>
    <mergeCell ref="A19:D19"/>
    <mergeCell ref="N19:P19"/>
    <mergeCell ref="A20:D20"/>
    <mergeCell ref="N20:P20"/>
    <mergeCell ref="A21:D21"/>
    <mergeCell ref="N21:P21"/>
    <mergeCell ref="A16:D16"/>
    <mergeCell ref="N16:P16"/>
    <mergeCell ref="A17:D17"/>
    <mergeCell ref="N17:P17"/>
    <mergeCell ref="A18:D18"/>
    <mergeCell ref="N18:P18"/>
    <mergeCell ref="A13:D13"/>
    <mergeCell ref="N13:P13"/>
    <mergeCell ref="A14:D14"/>
    <mergeCell ref="N14:P14"/>
    <mergeCell ref="A15:D15"/>
    <mergeCell ref="N15:P15"/>
    <mergeCell ref="A10:D10"/>
    <mergeCell ref="N10:P10"/>
    <mergeCell ref="A11:D11"/>
    <mergeCell ref="N11:P11"/>
    <mergeCell ref="A12:D12"/>
    <mergeCell ref="N12:P12"/>
    <mergeCell ref="A8:D8"/>
    <mergeCell ref="E8:F8"/>
    <mergeCell ref="I8:M8"/>
    <mergeCell ref="N8:P8"/>
    <mergeCell ref="A9:D9"/>
    <mergeCell ref="N9:P9"/>
    <mergeCell ref="F1:R1"/>
    <mergeCell ref="A2:E2"/>
    <mergeCell ref="F2:R2"/>
    <mergeCell ref="C3:H3"/>
    <mergeCell ref="C4:H4"/>
    <mergeCell ref="I4:K4"/>
    <mergeCell ref="L4:R4"/>
    <mergeCell ref="G6:H6"/>
    <mergeCell ref="G7:H7"/>
    <mergeCell ref="L3:R3"/>
    <mergeCell ref="I7:L7"/>
    <mergeCell ref="M7:R7"/>
    <mergeCell ref="A5:B5"/>
    <mergeCell ref="C5:H5"/>
    <mergeCell ref="M5:R5"/>
    <mergeCell ref="M6:R6"/>
    <mergeCell ref="I5:L5"/>
    <mergeCell ref="I6:L6"/>
  </mergeCells>
  <pageMargins left="0.7" right="0.7" top="0.75" bottom="0.75" header="0.3" footer="0.3"/>
  <pageSetup scale="72" orientation="portrait" horizontalDpi="1200" verticalDpi="1200" r:id="rId1"/>
  <headerFooter>
    <oddFooter>&amp;C&amp;14&amp;A</oddFooter>
  </headerFooter>
  <colBreaks count="1" manualBreakCount="1">
    <brk id="18"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7E0A5-09FD-4B52-9CE8-BF29833E370C}">
  <sheetPr codeName="Sheet18">
    <tabColor rgb="FF002060"/>
    <pageSetUpPr fitToPage="1"/>
  </sheetPr>
  <dimension ref="B1:P55"/>
  <sheetViews>
    <sheetView showGridLines="0" zoomScaleNormal="100" workbookViewId="0">
      <selection activeCell="N64" sqref="N64"/>
    </sheetView>
  </sheetViews>
  <sheetFormatPr defaultColWidth="9.140625" defaultRowHeight="12.75"/>
  <cols>
    <col min="1" max="1" width="3.140625" style="3" customWidth="1"/>
    <col min="2" max="2" width="4.5703125" style="3" customWidth="1"/>
    <col min="3" max="4" width="9.140625" style="3"/>
    <col min="5" max="5" width="6" style="3" customWidth="1"/>
    <col min="6" max="6" width="1.5703125" style="3" customWidth="1"/>
    <col min="7" max="16" width="9.140625" style="3"/>
    <col min="17" max="17" width="3.85546875" style="3" customWidth="1"/>
    <col min="18" max="16384" width="9.140625" style="3"/>
  </cols>
  <sheetData>
    <row r="1" spans="2:16">
      <c r="B1" s="2008" t="s">
        <v>649</v>
      </c>
      <c r="C1" s="2008"/>
      <c r="D1" s="2008"/>
      <c r="E1" s="2008"/>
      <c r="F1" s="2008"/>
      <c r="G1" s="2008"/>
      <c r="H1" s="2008"/>
      <c r="I1" s="2008"/>
      <c r="J1" s="2008"/>
      <c r="K1" s="2008"/>
      <c r="L1" s="2008"/>
      <c r="M1" s="2008"/>
      <c r="N1" s="2008"/>
      <c r="O1" s="2008"/>
      <c r="P1" s="2008"/>
    </row>
    <row r="2" spans="2:16" ht="5.25" customHeight="1">
      <c r="B2" s="2009"/>
      <c r="C2" s="2009"/>
      <c r="D2" s="2009"/>
      <c r="E2" s="2009"/>
      <c r="F2" s="2009"/>
      <c r="G2" s="2009"/>
      <c r="H2" s="2009"/>
      <c r="I2" s="2009"/>
      <c r="J2" s="2009"/>
      <c r="K2" s="2009"/>
      <c r="L2" s="2009"/>
      <c r="M2" s="2009"/>
      <c r="N2" s="2009"/>
      <c r="O2" s="2009"/>
      <c r="P2" s="2009"/>
    </row>
    <row r="3" spans="2:16">
      <c r="B3" s="2009"/>
      <c r="C3" s="2009"/>
      <c r="D3" s="2009"/>
      <c r="E3" s="2009"/>
      <c r="F3" s="2009"/>
      <c r="G3" s="2009"/>
      <c r="H3" s="2009"/>
      <c r="I3" s="2009"/>
      <c r="J3" s="2009"/>
      <c r="K3" s="2009"/>
      <c r="L3" s="2009"/>
      <c r="M3" s="2009"/>
      <c r="N3" s="2009"/>
      <c r="O3" s="2009"/>
      <c r="P3" s="2009"/>
    </row>
    <row r="4" spans="2:16">
      <c r="B4" s="2009"/>
      <c r="C4" s="2009"/>
      <c r="D4" s="2009"/>
      <c r="E4" s="2009"/>
      <c r="F4" s="2009"/>
      <c r="G4" s="2009"/>
      <c r="H4" s="2009"/>
      <c r="I4" s="2009"/>
      <c r="J4" s="2009"/>
      <c r="K4" s="2009"/>
      <c r="L4" s="2009"/>
      <c r="M4" s="2009"/>
      <c r="N4" s="2009"/>
      <c r="O4" s="2009"/>
      <c r="P4" s="2009"/>
    </row>
    <row r="5" spans="2:16">
      <c r="I5" s="237"/>
    </row>
    <row r="6" spans="2:16">
      <c r="I6" s="237"/>
    </row>
    <row r="7" spans="2:16" ht="15.75">
      <c r="C7" s="238" t="s">
        <v>650</v>
      </c>
      <c r="I7" s="237"/>
    </row>
    <row r="8" spans="2:16" ht="3.75" customHeight="1">
      <c r="C8" s="238"/>
      <c r="I8" s="237"/>
    </row>
    <row r="9" spans="2:16" ht="20.100000000000001" customHeight="1">
      <c r="B9" s="3" t="s">
        <v>651</v>
      </c>
      <c r="C9" s="3" t="s">
        <v>652</v>
      </c>
      <c r="D9" s="239"/>
      <c r="I9" s="237"/>
    </row>
    <row r="10" spans="2:16" ht="20.100000000000001" customHeight="1">
      <c r="C10" s="237" t="s">
        <v>113</v>
      </c>
      <c r="D10" s="938"/>
      <c r="F10" s="237" t="s">
        <v>110</v>
      </c>
      <c r="G10" s="938"/>
      <c r="I10" s="237" t="s">
        <v>653</v>
      </c>
      <c r="J10" s="939"/>
      <c r="K10" s="939"/>
      <c r="L10" s="939"/>
      <c r="M10" s="939"/>
      <c r="N10" s="939"/>
      <c r="O10" s="939"/>
      <c r="P10" s="939"/>
    </row>
    <row r="11" spans="2:16" ht="20.100000000000001" customHeight="1">
      <c r="D11" s="239"/>
      <c r="G11" s="239"/>
      <c r="I11" s="237"/>
    </row>
    <row r="12" spans="2:16" ht="20.100000000000001" customHeight="1">
      <c r="D12" s="240" t="s">
        <v>654</v>
      </c>
      <c r="G12" s="239"/>
      <c r="I12" s="237"/>
    </row>
    <row r="13" spans="2:16" ht="20.100000000000001" customHeight="1">
      <c r="D13" s="240"/>
      <c r="G13" s="239"/>
      <c r="I13" s="237"/>
    </row>
    <row r="14" spans="2:16" ht="20.100000000000001" customHeight="1">
      <c r="D14" s="239"/>
      <c r="E14" s="939"/>
      <c r="G14" s="240" t="s">
        <v>655</v>
      </c>
      <c r="I14" s="237"/>
    </row>
    <row r="15" spans="2:16" ht="20.100000000000001" customHeight="1">
      <c r="D15" s="239"/>
      <c r="E15" s="236"/>
      <c r="G15" s="240" t="s">
        <v>656</v>
      </c>
      <c r="I15" s="237"/>
    </row>
    <row r="16" spans="2:16" ht="20.100000000000001" customHeight="1">
      <c r="D16" s="239"/>
      <c r="E16" s="236"/>
      <c r="G16" s="240" t="s">
        <v>657</v>
      </c>
      <c r="I16" s="237"/>
    </row>
    <row r="17" spans="2:16" ht="20.100000000000001" customHeight="1">
      <c r="D17" s="239"/>
      <c r="E17" s="236"/>
      <c r="G17" s="240" t="s">
        <v>658</v>
      </c>
      <c r="I17" s="237"/>
    </row>
    <row r="18" spans="2:16" ht="20.100000000000001" customHeight="1">
      <c r="D18" s="239"/>
      <c r="G18" s="240"/>
      <c r="I18" s="237"/>
    </row>
    <row r="19" spans="2:16" ht="20.100000000000001" customHeight="1">
      <c r="D19" s="239"/>
      <c r="G19" s="239"/>
      <c r="I19" s="237"/>
    </row>
    <row r="20" spans="2:16" ht="20.100000000000001" customHeight="1">
      <c r="B20" s="3" t="s">
        <v>659</v>
      </c>
      <c r="C20" s="3" t="s">
        <v>660</v>
      </c>
      <c r="D20" s="239"/>
      <c r="G20" s="239"/>
      <c r="I20" s="237"/>
    </row>
    <row r="21" spans="2:16" ht="20.100000000000001" customHeight="1">
      <c r="C21" s="237" t="s">
        <v>113</v>
      </c>
      <c r="D21" s="938"/>
      <c r="F21" s="237" t="s">
        <v>110</v>
      </c>
      <c r="G21" s="938"/>
      <c r="I21" s="237" t="s">
        <v>653</v>
      </c>
      <c r="J21" s="939"/>
      <c r="K21" s="939"/>
      <c r="L21" s="939"/>
      <c r="M21" s="939"/>
      <c r="N21" s="939"/>
      <c r="O21" s="939"/>
      <c r="P21" s="939"/>
    </row>
    <row r="22" spans="2:16" ht="20.100000000000001" customHeight="1">
      <c r="D22" s="239"/>
      <c r="G22" s="239"/>
      <c r="I22" s="237"/>
    </row>
    <row r="23" spans="2:16" ht="20.100000000000001" customHeight="1">
      <c r="D23" s="239"/>
      <c r="G23" s="239"/>
      <c r="I23" s="237"/>
    </row>
    <row r="24" spans="2:16" ht="20.100000000000001" customHeight="1">
      <c r="B24" s="3" t="s">
        <v>661</v>
      </c>
      <c r="C24" s="3" t="s">
        <v>662</v>
      </c>
      <c r="D24" s="239"/>
      <c r="G24" s="239"/>
      <c r="I24" s="237"/>
    </row>
    <row r="25" spans="2:16" ht="20.100000000000001" customHeight="1">
      <c r="C25" s="237" t="s">
        <v>113</v>
      </c>
      <c r="D25" s="938"/>
      <c r="F25" s="237" t="s">
        <v>110</v>
      </c>
      <c r="G25" s="938"/>
      <c r="I25" s="237" t="s">
        <v>653</v>
      </c>
      <c r="J25" s="939"/>
      <c r="K25" s="939"/>
      <c r="L25" s="939"/>
      <c r="M25" s="939"/>
      <c r="N25" s="939"/>
      <c r="O25" s="939"/>
      <c r="P25" s="939"/>
    </row>
    <row r="26" spans="2:16" ht="20.100000000000001" customHeight="1">
      <c r="D26" s="239"/>
      <c r="G26" s="239"/>
      <c r="I26" s="237"/>
    </row>
    <row r="27" spans="2:16" ht="20.100000000000001" customHeight="1">
      <c r="D27" s="239"/>
      <c r="G27" s="239"/>
      <c r="I27" s="237"/>
    </row>
    <row r="28" spans="2:16" ht="20.100000000000001" customHeight="1">
      <c r="B28" s="3" t="s">
        <v>663</v>
      </c>
      <c r="C28" s="3" t="s">
        <v>664</v>
      </c>
      <c r="D28" s="239"/>
      <c r="G28" s="239"/>
      <c r="I28" s="237"/>
    </row>
    <row r="29" spans="2:16" ht="20.100000000000001" customHeight="1">
      <c r="C29" s="237" t="s">
        <v>113</v>
      </c>
      <c r="D29" s="938"/>
      <c r="F29" s="237" t="s">
        <v>110</v>
      </c>
      <c r="G29" s="938"/>
      <c r="I29" s="237" t="s">
        <v>665</v>
      </c>
      <c r="J29" s="939"/>
      <c r="K29" s="939"/>
      <c r="L29" s="939"/>
      <c r="M29" s="939"/>
      <c r="N29" s="939"/>
      <c r="O29" s="939"/>
      <c r="P29" s="939"/>
    </row>
    <row r="30" spans="2:16" ht="20.100000000000001" customHeight="1">
      <c r="D30" s="239"/>
      <c r="G30" s="239"/>
      <c r="I30" s="237"/>
    </row>
    <row r="31" spans="2:16" ht="20.100000000000001" customHeight="1">
      <c r="D31" s="239"/>
      <c r="G31" s="239"/>
      <c r="I31" s="237"/>
    </row>
    <row r="32" spans="2:16" ht="20.100000000000001" customHeight="1">
      <c r="D32" s="239"/>
      <c r="G32" s="239"/>
      <c r="I32" s="237"/>
    </row>
    <row r="33" spans="2:16" ht="20.100000000000001" customHeight="1">
      <c r="C33" s="238" t="s">
        <v>666</v>
      </c>
      <c r="D33" s="239"/>
      <c r="G33" s="239"/>
      <c r="I33" s="237"/>
    </row>
    <row r="34" spans="2:16" ht="20.100000000000001" customHeight="1">
      <c r="C34" s="238"/>
      <c r="D34" s="239"/>
      <c r="G34" s="239"/>
      <c r="I34" s="237"/>
    </row>
    <row r="35" spans="2:16" ht="20.100000000000001" customHeight="1">
      <c r="B35" s="3" t="s">
        <v>667</v>
      </c>
      <c r="C35" s="3" t="s">
        <v>668</v>
      </c>
      <c r="D35" s="239"/>
      <c r="G35" s="239"/>
      <c r="I35" s="237"/>
    </row>
    <row r="36" spans="2:16" ht="20.100000000000001" customHeight="1">
      <c r="C36" s="237" t="s">
        <v>113</v>
      </c>
      <c r="D36" s="938"/>
      <c r="F36" s="237" t="s">
        <v>110</v>
      </c>
      <c r="G36" s="938"/>
      <c r="I36" s="237" t="s">
        <v>653</v>
      </c>
      <c r="J36" s="939"/>
      <c r="K36" s="939"/>
      <c r="L36" s="939"/>
      <c r="M36" s="939"/>
      <c r="N36" s="939"/>
      <c r="O36" s="939"/>
      <c r="P36" s="939"/>
    </row>
    <row r="37" spans="2:16" ht="20.100000000000001" customHeight="1">
      <c r="D37" s="239"/>
      <c r="G37" s="239"/>
      <c r="I37" s="237"/>
    </row>
    <row r="38" spans="2:16" ht="20.100000000000001" customHeight="1">
      <c r="D38" s="239"/>
      <c r="G38" s="239"/>
      <c r="I38" s="237"/>
    </row>
    <row r="39" spans="2:16" ht="20.100000000000001" customHeight="1">
      <c r="B39" s="3" t="s">
        <v>669</v>
      </c>
      <c r="C39" s="3" t="s">
        <v>670</v>
      </c>
      <c r="D39" s="239"/>
      <c r="G39" s="239"/>
      <c r="I39" s="237"/>
    </row>
    <row r="40" spans="2:16" ht="20.100000000000001" customHeight="1">
      <c r="C40" s="237" t="s">
        <v>113</v>
      </c>
      <c r="D40" s="938"/>
      <c r="F40" s="237" t="s">
        <v>110</v>
      </c>
      <c r="G40" s="938"/>
      <c r="I40" s="237" t="s">
        <v>653</v>
      </c>
      <c r="J40" s="939"/>
      <c r="K40" s="939"/>
      <c r="L40" s="939"/>
      <c r="M40" s="939"/>
      <c r="N40" s="939"/>
      <c r="O40" s="939"/>
      <c r="P40" s="939"/>
    </row>
    <row r="41" spans="2:16" ht="20.100000000000001" customHeight="1">
      <c r="D41" s="239"/>
      <c r="G41" s="239"/>
      <c r="I41" s="237"/>
    </row>
    <row r="42" spans="2:16" ht="20.100000000000001" customHeight="1">
      <c r="D42" s="239"/>
      <c r="G42" s="239"/>
      <c r="I42" s="237"/>
    </row>
    <row r="43" spans="2:16" ht="20.100000000000001" customHeight="1">
      <c r="B43" s="3" t="s">
        <v>671</v>
      </c>
      <c r="C43" s="3" t="s">
        <v>672</v>
      </c>
      <c r="D43" s="239"/>
      <c r="G43" s="239"/>
      <c r="I43" s="237"/>
    </row>
    <row r="44" spans="2:16" ht="20.100000000000001" customHeight="1">
      <c r="C44" s="237" t="s">
        <v>113</v>
      </c>
      <c r="D44" s="938"/>
      <c r="F44" s="237" t="s">
        <v>110</v>
      </c>
      <c r="G44" s="938"/>
      <c r="I44" s="237" t="s">
        <v>653</v>
      </c>
      <c r="J44" s="939"/>
      <c r="K44" s="939"/>
      <c r="L44" s="939"/>
      <c r="M44" s="939"/>
      <c r="N44" s="939"/>
      <c r="O44" s="939"/>
      <c r="P44" s="939"/>
    </row>
    <row r="45" spans="2:16" ht="20.100000000000001" customHeight="1">
      <c r="I45" s="237"/>
    </row>
    <row r="46" spans="2:16" ht="20.100000000000001" customHeight="1">
      <c r="I46" s="237"/>
    </row>
    <row r="47" spans="2:16" ht="20.100000000000001" customHeight="1">
      <c r="B47" s="3" t="s">
        <v>673</v>
      </c>
      <c r="C47" s="2007" t="s">
        <v>674</v>
      </c>
      <c r="D47" s="2007"/>
      <c r="E47" s="2007"/>
      <c r="F47" s="2007"/>
      <c r="G47" s="2007"/>
      <c r="H47" s="2007"/>
      <c r="I47" s="2007"/>
      <c r="J47" s="2007"/>
      <c r="K47" s="2007"/>
      <c r="L47" s="2007"/>
      <c r="M47" s="2007"/>
      <c r="N47" s="2007"/>
      <c r="O47" s="2007"/>
      <c r="P47" s="2007"/>
    </row>
    <row r="48" spans="2:16" ht="20.100000000000001" customHeight="1">
      <c r="C48" s="2007"/>
      <c r="D48" s="2007"/>
      <c r="E48" s="2007"/>
      <c r="F48" s="2007"/>
      <c r="G48" s="2007"/>
      <c r="H48" s="2007"/>
      <c r="I48" s="2007"/>
      <c r="J48" s="2007"/>
      <c r="K48" s="2007"/>
      <c r="L48" s="2007"/>
      <c r="M48" s="2007"/>
      <c r="N48" s="2007"/>
      <c r="O48" s="2007"/>
      <c r="P48" s="2007"/>
    </row>
    <row r="49" spans="2:16" ht="20.100000000000001" customHeight="1">
      <c r="C49" s="237" t="s">
        <v>113</v>
      </c>
      <c r="D49" s="938"/>
      <c r="F49" s="237" t="s">
        <v>110</v>
      </c>
      <c r="G49" s="938"/>
      <c r="I49" s="237" t="s">
        <v>653</v>
      </c>
      <c r="J49" s="939"/>
      <c r="K49" s="939"/>
      <c r="L49" s="939"/>
      <c r="M49" s="939"/>
      <c r="N49" s="939"/>
      <c r="O49" s="939"/>
      <c r="P49" s="939"/>
    </row>
    <row r="50" spans="2:16" ht="20.100000000000001" customHeight="1">
      <c r="I50" s="237"/>
    </row>
    <row r="51" spans="2:16" ht="20.100000000000001" customHeight="1">
      <c r="I51" s="237"/>
    </row>
    <row r="52" spans="2:16" ht="20.100000000000001" customHeight="1">
      <c r="B52" s="3" t="s">
        <v>675</v>
      </c>
      <c r="C52" s="2007" t="s">
        <v>676</v>
      </c>
      <c r="D52" s="2007"/>
      <c r="E52" s="2007"/>
      <c r="F52" s="2007"/>
      <c r="G52" s="2007"/>
      <c r="H52" s="2007"/>
      <c r="I52" s="2007"/>
      <c r="J52" s="2007"/>
      <c r="K52" s="2007"/>
      <c r="L52" s="2007"/>
      <c r="M52" s="2007"/>
      <c r="N52" s="2007"/>
      <c r="O52" s="2007"/>
      <c r="P52" s="2007"/>
    </row>
    <row r="53" spans="2:16" ht="20.100000000000001" customHeight="1">
      <c r="C53" s="2007"/>
      <c r="D53" s="2007"/>
      <c r="E53" s="2007"/>
      <c r="F53" s="2007"/>
      <c r="G53" s="2007"/>
      <c r="H53" s="2007"/>
      <c r="I53" s="2007"/>
      <c r="J53" s="2007"/>
      <c r="K53" s="2007"/>
      <c r="L53" s="2007"/>
      <c r="M53" s="2007"/>
      <c r="N53" s="2007"/>
      <c r="O53" s="2007"/>
      <c r="P53" s="2007"/>
    </row>
    <row r="54" spans="2:16" ht="20.100000000000001" customHeight="1">
      <c r="C54" s="237" t="s">
        <v>113</v>
      </c>
      <c r="D54" s="938"/>
      <c r="F54" s="237" t="s">
        <v>110</v>
      </c>
      <c r="G54" s="938"/>
      <c r="I54" s="237" t="s">
        <v>653</v>
      </c>
      <c r="J54" s="939"/>
      <c r="K54" s="939"/>
      <c r="L54" s="939"/>
      <c r="M54" s="939"/>
      <c r="N54" s="939"/>
      <c r="O54" s="939"/>
      <c r="P54" s="939"/>
    </row>
    <row r="55" spans="2:16" ht="20.100000000000001" customHeight="1">
      <c r="I55" s="237"/>
    </row>
  </sheetData>
  <mergeCells count="3">
    <mergeCell ref="C47:P48"/>
    <mergeCell ref="C52:P53"/>
    <mergeCell ref="B1:P4"/>
  </mergeCells>
  <pageMargins left="0.45" right="0.45" top="0.5" bottom="0.5" header="0.3" footer="0.3"/>
  <pageSetup scale="71" orientation="portrait" r:id="rId1"/>
  <headerFooter>
    <oddFooter>&amp;C&amp;14&amp;A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7950D-6670-4D6A-9347-110EC2312AF9}">
  <sheetPr codeName="Sheet19">
    <tabColor rgb="FF002060"/>
  </sheetPr>
  <dimension ref="A1:Q56"/>
  <sheetViews>
    <sheetView zoomScale="95" zoomScaleNormal="95" zoomScaleSheetLayoutView="100" workbookViewId="0">
      <selection activeCell="O20" sqref="O20"/>
    </sheetView>
  </sheetViews>
  <sheetFormatPr defaultColWidth="9.140625" defaultRowHeight="20.100000000000001" customHeight="1"/>
  <cols>
    <col min="1" max="1" width="4.5703125" style="102" customWidth="1"/>
    <col min="2" max="2" width="23.7109375" style="102" customWidth="1"/>
    <col min="3" max="3" width="14.42578125" style="102" customWidth="1"/>
    <col min="4" max="5" width="9.28515625" style="241" customWidth="1"/>
    <col min="6" max="6" width="11.7109375" style="102" customWidth="1"/>
    <col min="7" max="7" width="8.42578125" style="102" customWidth="1"/>
    <col min="8" max="8" width="8.7109375" style="242" customWidth="1"/>
    <col min="9" max="9" width="9.42578125" style="102" customWidth="1"/>
    <col min="10" max="10" width="11.5703125" style="102" customWidth="1"/>
    <col min="11" max="11" width="4.42578125" style="102" customWidth="1"/>
    <col min="12" max="12" width="6.5703125" style="102" customWidth="1"/>
    <col min="13" max="16384" width="9.140625" style="102"/>
  </cols>
  <sheetData>
    <row r="1" spans="1:17" ht="57" customHeight="1" thickBot="1">
      <c r="A1" s="2015" t="s">
        <v>677</v>
      </c>
      <c r="B1" s="2016"/>
      <c r="C1" s="2016"/>
      <c r="D1" s="2016"/>
      <c r="E1" s="2016"/>
      <c r="F1" s="2016"/>
      <c r="G1" s="2016"/>
      <c r="H1" s="2016"/>
      <c r="I1" s="2016"/>
      <c r="J1" s="2016"/>
      <c r="K1" s="2016"/>
      <c r="L1" s="2017"/>
    </row>
    <row r="2" spans="1:17" s="243" customFormat="1" ht="18.95" customHeight="1">
      <c r="A2" s="1141"/>
      <c r="B2" s="1062" t="s">
        <v>602</v>
      </c>
      <c r="C2" s="2018" t="str">
        <f>SupplierPlantName</f>
        <v>Raimes Gear Tech - Tennessee Plant</v>
      </c>
      <c r="D2" s="2019"/>
      <c r="E2" s="2019"/>
      <c r="F2" s="2020"/>
      <c r="G2" s="2021" t="s">
        <v>678</v>
      </c>
      <c r="H2" s="2022"/>
      <c r="I2" s="2023">
        <f>SupplierNumber</f>
        <v>45672</v>
      </c>
      <c r="J2" s="2023"/>
      <c r="K2" s="2023"/>
      <c r="L2" s="2024"/>
      <c r="N2" s="244"/>
      <c r="O2" s="245"/>
    </row>
    <row r="3" spans="1:17" s="243" customFormat="1" ht="18.95" customHeight="1">
      <c r="A3" s="322"/>
      <c r="B3" s="323" t="s">
        <v>679</v>
      </c>
      <c r="C3" s="2025">
        <f>SupplierNumber</f>
        <v>45672</v>
      </c>
      <c r="D3" s="2026"/>
      <c r="E3" s="2026"/>
      <c r="F3" s="2027"/>
      <c r="G3" s="2028" t="s">
        <v>680</v>
      </c>
      <c r="H3" s="2029"/>
      <c r="I3" s="2030" t="str">
        <f>PartNumber</f>
        <v>456734RT</v>
      </c>
      <c r="J3" s="2030"/>
      <c r="K3" s="2030"/>
      <c r="L3" s="2031"/>
    </row>
    <row r="4" spans="1:17" s="243" customFormat="1" ht="18.95" customHeight="1" thickBot="1">
      <c r="A4" s="324"/>
      <c r="B4" s="2043"/>
      <c r="C4" s="2043"/>
      <c r="D4" s="2043"/>
      <c r="E4" s="2043"/>
      <c r="F4" s="2043"/>
      <c r="G4" s="2044" t="s">
        <v>681</v>
      </c>
      <c r="H4" s="2033"/>
      <c r="I4" s="2045" t="str">
        <f>DrawingNumber</f>
        <v>GH 675612</v>
      </c>
      <c r="J4" s="2045"/>
      <c r="K4" s="2045"/>
      <c r="L4" s="2046"/>
    </row>
    <row r="5" spans="1:17" s="243" customFormat="1" ht="18.95" customHeight="1">
      <c r="A5" s="2047" t="s">
        <v>606</v>
      </c>
      <c r="B5" s="2048"/>
      <c r="C5" s="2049"/>
      <c r="D5" s="2050"/>
      <c r="E5" s="2050"/>
      <c r="F5" s="2050"/>
      <c r="G5" s="2051"/>
      <c r="H5" s="2052" t="s">
        <v>682</v>
      </c>
      <c r="I5" s="2052"/>
      <c r="J5" s="2052"/>
      <c r="K5" s="2053" t="str">
        <f>EngRevLevel</f>
        <v>C</v>
      </c>
      <c r="L5" s="2054"/>
      <c r="N5" s="244"/>
      <c r="O5" s="245"/>
    </row>
    <row r="6" spans="1:17" s="243" customFormat="1" ht="18.95" customHeight="1" thickBot="1">
      <c r="A6" s="2032" t="s">
        <v>683</v>
      </c>
      <c r="B6" s="2033"/>
      <c r="C6" s="309"/>
      <c r="D6" s="309"/>
      <c r="E6" s="309"/>
      <c r="F6" s="309"/>
      <c r="G6" s="310"/>
      <c r="H6" s="2034" t="s">
        <v>684</v>
      </c>
      <c r="I6" s="2034"/>
      <c r="J6" s="2034"/>
      <c r="K6" s="2035">
        <f>EngRevLevelDate</f>
        <v>42676</v>
      </c>
      <c r="L6" s="2036"/>
    </row>
    <row r="7" spans="1:17" s="243" customFormat="1" ht="18.95" customHeight="1" thickBot="1">
      <c r="A7" s="2040" t="s">
        <v>685</v>
      </c>
      <c r="B7" s="2041"/>
      <c r="C7" s="2041"/>
      <c r="D7" s="2041"/>
      <c r="E7" s="2041"/>
      <c r="F7" s="2041"/>
      <c r="G7" s="2041"/>
      <c r="H7" s="2041"/>
      <c r="I7" s="2041"/>
      <c r="J7" s="2041"/>
      <c r="K7" s="2041"/>
      <c r="L7" s="2042"/>
    </row>
    <row r="8" spans="1:17" s="246" customFormat="1" ht="30" customHeight="1" thickBot="1">
      <c r="A8" s="2037" t="s">
        <v>686</v>
      </c>
      <c r="B8" s="2038"/>
      <c r="C8" s="2038"/>
      <c r="D8" s="2038"/>
      <c r="E8" s="2038"/>
      <c r="F8" s="2038"/>
      <c r="G8" s="2038"/>
      <c r="H8" s="2038"/>
      <c r="I8" s="2038"/>
      <c r="J8" s="2038"/>
      <c r="K8" s="2038"/>
      <c r="L8" s="2039"/>
    </row>
    <row r="9" spans="1:17" s="246" customFormat="1" ht="18.95" customHeight="1" thickBot="1">
      <c r="A9" s="2010" t="s">
        <v>687</v>
      </c>
      <c r="B9" s="2011"/>
      <c r="C9" s="2012"/>
      <c r="D9" s="2013"/>
      <c r="E9" s="1560"/>
      <c r="F9" s="1560"/>
      <c r="G9" s="1560"/>
      <c r="H9" s="1560"/>
      <c r="I9" s="1560"/>
      <c r="J9" s="1560"/>
      <c r="K9" s="1560"/>
      <c r="L9" s="2014"/>
    </row>
    <row r="10" spans="1:17" s="246" customFormat="1" ht="18.95" customHeight="1" thickBot="1">
      <c r="A10" s="2105" t="s">
        <v>688</v>
      </c>
      <c r="B10" s="2106"/>
      <c r="C10" s="2107"/>
      <c r="D10" s="2114"/>
      <c r="E10" s="1281"/>
      <c r="F10" s="1281"/>
      <c r="G10" s="1281"/>
      <c r="H10" s="1281"/>
      <c r="I10" s="1281"/>
      <c r="J10" s="1281"/>
      <c r="K10" s="1281"/>
      <c r="L10" s="1282"/>
      <c r="N10" s="494"/>
      <c r="O10" s="1882" t="s">
        <v>537</v>
      </c>
      <c r="P10" s="1883"/>
      <c r="Q10" s="1884"/>
    </row>
    <row r="11" spans="1:17" s="246" customFormat="1" ht="18.95" customHeight="1" thickBot="1">
      <c r="A11" s="2108" t="s">
        <v>689</v>
      </c>
      <c r="B11" s="2109"/>
      <c r="C11" s="2110"/>
      <c r="D11" s="2111"/>
      <c r="E11" s="2112"/>
      <c r="F11" s="2112"/>
      <c r="G11" s="2112"/>
      <c r="H11" s="2112"/>
      <c r="I11" s="2112"/>
      <c r="J11" s="2112"/>
      <c r="K11" s="2112"/>
      <c r="L11" s="2113"/>
      <c r="N11" s="502"/>
      <c r="O11" s="1885" t="s">
        <v>542</v>
      </c>
      <c r="P11" s="1886"/>
      <c r="Q11" s="1887"/>
    </row>
    <row r="12" spans="1:17" s="243" customFormat="1" ht="21.75" customHeight="1" thickBot="1">
      <c r="A12" s="2069" t="s">
        <v>468</v>
      </c>
      <c r="B12" s="2070"/>
      <c r="C12" s="2060" t="s">
        <v>690</v>
      </c>
      <c r="D12" s="2074" t="s">
        <v>647</v>
      </c>
      <c r="E12" s="2074"/>
      <c r="F12" s="2060" t="s">
        <v>691</v>
      </c>
      <c r="G12" s="2055" t="s">
        <v>616</v>
      </c>
      <c r="H12" s="2057" t="s">
        <v>692</v>
      </c>
      <c r="I12" s="2058"/>
      <c r="J12" s="2059"/>
      <c r="K12" s="2060" t="s">
        <v>619</v>
      </c>
      <c r="L12" s="2062" t="s">
        <v>693</v>
      </c>
      <c r="N12" s="499"/>
      <c r="O12" s="496" t="s">
        <v>627</v>
      </c>
      <c r="P12" s="497"/>
      <c r="Q12" s="498"/>
    </row>
    <row r="13" spans="1:17" s="146" customFormat="1" ht="18.95" customHeight="1" thickBot="1">
      <c r="A13" s="2071"/>
      <c r="B13" s="2072"/>
      <c r="C13" s="2073"/>
      <c r="D13" s="511" t="s">
        <v>694</v>
      </c>
      <c r="E13" s="511" t="s">
        <v>695</v>
      </c>
      <c r="F13" s="2061"/>
      <c r="G13" s="2056"/>
      <c r="H13" s="516" t="s">
        <v>696</v>
      </c>
      <c r="I13" s="516" t="s">
        <v>697</v>
      </c>
      <c r="J13" s="940" t="s">
        <v>698</v>
      </c>
      <c r="K13" s="2061"/>
      <c r="L13" s="2063"/>
      <c r="N13" s="500"/>
      <c r="O13" s="496" t="s">
        <v>556</v>
      </c>
      <c r="P13" s="497"/>
      <c r="Q13" s="498"/>
    </row>
    <row r="14" spans="1:17" s="246" customFormat="1" ht="18.95" customHeight="1">
      <c r="A14" s="2064" t="s">
        <v>699</v>
      </c>
      <c r="B14" s="2065"/>
      <c r="C14" s="2065"/>
      <c r="D14" s="2065"/>
      <c r="E14" s="2065"/>
      <c r="F14" s="2065"/>
      <c r="G14" s="2065"/>
      <c r="H14" s="2065"/>
      <c r="I14" s="2065"/>
      <c r="J14" s="2065"/>
      <c r="K14" s="2065"/>
      <c r="L14" s="2066"/>
      <c r="N14" s="941"/>
      <c r="O14" s="942"/>
      <c r="P14" s="943"/>
      <c r="Q14" s="943"/>
    </row>
    <row r="15" spans="1:17" s="246" customFormat="1" ht="18.95" customHeight="1">
      <c r="A15" s="2067" t="s">
        <v>700</v>
      </c>
      <c r="B15" s="2068"/>
      <c r="C15" s="311"/>
      <c r="D15" s="312"/>
      <c r="E15" s="312"/>
      <c r="F15" s="313"/>
      <c r="G15" s="314"/>
      <c r="H15" s="312"/>
      <c r="I15" s="312"/>
      <c r="J15" s="312"/>
      <c r="K15" s="314"/>
      <c r="L15" s="315"/>
    </row>
    <row r="16" spans="1:17" s="246" customFormat="1" ht="18.95" customHeight="1">
      <c r="A16" s="2067" t="s">
        <v>701</v>
      </c>
      <c r="B16" s="2068"/>
      <c r="C16" s="311"/>
      <c r="D16" s="312"/>
      <c r="E16" s="312"/>
      <c r="F16" s="313"/>
      <c r="G16" s="314"/>
      <c r="H16" s="312"/>
      <c r="I16" s="312"/>
      <c r="J16" s="312"/>
      <c r="K16" s="314"/>
      <c r="L16" s="315"/>
    </row>
    <row r="17" spans="1:12" s="246" customFormat="1" ht="25.5" customHeight="1">
      <c r="A17" s="2067" t="s">
        <v>702</v>
      </c>
      <c r="B17" s="2068"/>
      <c r="C17" s="311"/>
      <c r="D17" s="312"/>
      <c r="E17" s="312"/>
      <c r="F17" s="313"/>
      <c r="G17" s="314"/>
      <c r="H17" s="312"/>
      <c r="I17" s="312"/>
      <c r="J17" s="312"/>
      <c r="K17" s="314"/>
      <c r="L17" s="315"/>
    </row>
    <row r="18" spans="1:12" s="246" customFormat="1" ht="18.95" customHeight="1">
      <c r="A18" s="2067" t="s">
        <v>703</v>
      </c>
      <c r="B18" s="2068"/>
      <c r="C18" s="311"/>
      <c r="D18" s="316"/>
      <c r="E18" s="312"/>
      <c r="F18" s="313"/>
      <c r="G18" s="314"/>
      <c r="H18" s="312"/>
      <c r="I18" s="312"/>
      <c r="J18" s="312"/>
      <c r="K18" s="314"/>
      <c r="L18" s="315"/>
    </row>
    <row r="19" spans="1:12" s="246" customFormat="1" ht="18.95" customHeight="1">
      <c r="A19" s="2067" t="s">
        <v>704</v>
      </c>
      <c r="B19" s="2068"/>
      <c r="C19" s="311"/>
      <c r="D19" s="316"/>
      <c r="E19" s="312"/>
      <c r="F19" s="313"/>
      <c r="G19" s="314"/>
      <c r="H19" s="312"/>
      <c r="I19" s="312"/>
      <c r="J19" s="312"/>
      <c r="K19" s="314"/>
      <c r="L19" s="315"/>
    </row>
    <row r="20" spans="1:12" s="246" customFormat="1" ht="18.95" customHeight="1">
      <c r="A20" s="2077" t="s">
        <v>705</v>
      </c>
      <c r="B20" s="2078"/>
      <c r="C20" s="311"/>
      <c r="D20" s="312"/>
      <c r="E20" s="312"/>
      <c r="F20" s="313"/>
      <c r="G20" s="314"/>
      <c r="H20" s="312"/>
      <c r="I20" s="312"/>
      <c r="J20" s="312"/>
      <c r="K20" s="314"/>
      <c r="L20" s="315"/>
    </row>
    <row r="21" spans="1:12" s="246" customFormat="1" ht="18.95" customHeight="1">
      <c r="A21" s="2067" t="s">
        <v>706</v>
      </c>
      <c r="B21" s="2068"/>
      <c r="C21" s="311"/>
      <c r="D21" s="312"/>
      <c r="E21" s="312"/>
      <c r="F21" s="313"/>
      <c r="G21" s="314"/>
      <c r="H21" s="312"/>
      <c r="I21" s="312"/>
      <c r="J21" s="312"/>
      <c r="K21" s="314"/>
      <c r="L21" s="315"/>
    </row>
    <row r="22" spans="1:12" s="246" customFormat="1" ht="18.95" customHeight="1">
      <c r="A22" s="2067" t="s">
        <v>707</v>
      </c>
      <c r="B22" s="2068"/>
      <c r="C22" s="311"/>
      <c r="D22" s="312"/>
      <c r="E22" s="312"/>
      <c r="F22" s="313"/>
      <c r="G22" s="314"/>
      <c r="H22" s="312"/>
      <c r="I22" s="312"/>
      <c r="J22" s="312"/>
      <c r="K22" s="314"/>
      <c r="L22" s="315"/>
    </row>
    <row r="23" spans="1:12" s="246" customFormat="1" ht="18.95" customHeight="1">
      <c r="A23" s="2079" t="s">
        <v>708</v>
      </c>
      <c r="B23" s="2080"/>
      <c r="C23" s="2080"/>
      <c r="D23" s="2080"/>
      <c r="E23" s="2080"/>
      <c r="F23" s="2080"/>
      <c r="G23" s="2080"/>
      <c r="H23" s="2080"/>
      <c r="I23" s="2080"/>
      <c r="J23" s="2080"/>
      <c r="K23" s="2080"/>
      <c r="L23" s="2081"/>
    </row>
    <row r="24" spans="1:12" s="246" customFormat="1" ht="18.95" customHeight="1">
      <c r="A24" s="2067" t="s">
        <v>709</v>
      </c>
      <c r="B24" s="2068"/>
      <c r="C24" s="311"/>
      <c r="D24" s="312"/>
      <c r="E24" s="312"/>
      <c r="F24" s="313"/>
      <c r="G24" s="314"/>
      <c r="H24" s="312"/>
      <c r="I24" s="312"/>
      <c r="J24" s="312"/>
      <c r="K24" s="314"/>
      <c r="L24" s="315"/>
    </row>
    <row r="25" spans="1:12" s="246" customFormat="1" ht="18.95" customHeight="1">
      <c r="A25" s="2067" t="s">
        <v>710</v>
      </c>
      <c r="B25" s="2068"/>
      <c r="C25" s="311"/>
      <c r="D25" s="312"/>
      <c r="E25" s="312"/>
      <c r="F25" s="313"/>
      <c r="G25" s="314"/>
      <c r="H25" s="312"/>
      <c r="I25" s="312"/>
      <c r="J25" s="312"/>
      <c r="K25" s="314"/>
      <c r="L25" s="315"/>
    </row>
    <row r="26" spans="1:12" s="246" customFormat="1" ht="18.95" customHeight="1">
      <c r="A26" s="2067" t="s">
        <v>711</v>
      </c>
      <c r="B26" s="2068"/>
      <c r="C26" s="311"/>
      <c r="D26" s="316"/>
      <c r="E26" s="312"/>
      <c r="F26" s="313"/>
      <c r="G26" s="314"/>
      <c r="H26" s="312"/>
      <c r="I26" s="312"/>
      <c r="J26" s="312"/>
      <c r="K26" s="314"/>
      <c r="L26" s="315"/>
    </row>
    <row r="27" spans="1:12" s="246" customFormat="1" ht="18.95" customHeight="1">
      <c r="A27" s="2067" t="s">
        <v>704</v>
      </c>
      <c r="B27" s="2068"/>
      <c r="C27" s="311"/>
      <c r="D27" s="312"/>
      <c r="E27" s="312"/>
      <c r="F27" s="313"/>
      <c r="G27" s="314"/>
      <c r="H27" s="312"/>
      <c r="I27" s="312"/>
      <c r="J27" s="312"/>
      <c r="K27" s="314"/>
      <c r="L27" s="315"/>
    </row>
    <row r="28" spans="1:12" s="246" customFormat="1" ht="18.95" customHeight="1">
      <c r="A28" s="2067" t="s">
        <v>706</v>
      </c>
      <c r="B28" s="2068"/>
      <c r="C28" s="311"/>
      <c r="D28" s="312"/>
      <c r="E28" s="312"/>
      <c r="F28" s="313"/>
      <c r="G28" s="314"/>
      <c r="H28" s="312"/>
      <c r="I28" s="312"/>
      <c r="J28" s="312"/>
      <c r="K28" s="314"/>
      <c r="L28" s="315"/>
    </row>
    <row r="29" spans="1:12" s="246" customFormat="1" ht="15" customHeight="1" thickBot="1">
      <c r="A29" s="2075" t="s">
        <v>705</v>
      </c>
      <c r="B29" s="2076"/>
      <c r="C29" s="317"/>
      <c r="D29" s="318"/>
      <c r="E29" s="318"/>
      <c r="F29" s="319"/>
      <c r="G29" s="320"/>
      <c r="H29" s="318"/>
      <c r="I29" s="318"/>
      <c r="J29" s="318"/>
      <c r="K29" s="320"/>
      <c r="L29" s="321"/>
    </row>
    <row r="30" spans="1:12" s="246" customFormat="1" ht="12" customHeight="1">
      <c r="A30" s="2082" t="s">
        <v>712</v>
      </c>
      <c r="B30" s="2083"/>
      <c r="C30" s="2083"/>
      <c r="D30" s="2083"/>
      <c r="E30" s="2083"/>
      <c r="F30" s="2083"/>
      <c r="G30" s="2083"/>
      <c r="H30" s="2083"/>
      <c r="I30" s="2083"/>
      <c r="J30" s="2083"/>
      <c r="K30" s="2083"/>
      <c r="L30" s="2084"/>
    </row>
    <row r="31" spans="1:12" s="246" customFormat="1" ht="15" customHeight="1" thickBot="1">
      <c r="A31" s="2085"/>
      <c r="B31" s="2086"/>
      <c r="C31" s="2086"/>
      <c r="D31" s="2086"/>
      <c r="E31" s="2086"/>
      <c r="F31" s="2086"/>
      <c r="G31" s="2086"/>
      <c r="H31" s="2086"/>
      <c r="I31" s="2086"/>
      <c r="J31" s="2086"/>
      <c r="K31" s="2086"/>
      <c r="L31" s="2087"/>
    </row>
    <row r="32" spans="1:12" s="246" customFormat="1" ht="18.95" customHeight="1">
      <c r="A32" s="2091" t="s">
        <v>713</v>
      </c>
      <c r="B32" s="2092"/>
      <c r="C32" s="2093"/>
      <c r="D32" s="2093"/>
      <c r="E32" s="2093"/>
      <c r="F32" s="2093"/>
      <c r="G32" s="2093"/>
      <c r="H32" s="2093"/>
      <c r="I32" s="2093"/>
      <c r="J32" s="2093"/>
      <c r="K32" s="2093"/>
      <c r="L32" s="2094"/>
    </row>
    <row r="33" spans="1:13" s="246" customFormat="1" ht="18.95" customHeight="1" thickBot="1">
      <c r="A33" s="2095" t="s">
        <v>714</v>
      </c>
      <c r="B33" s="2096"/>
      <c r="C33" s="2097"/>
      <c r="D33" s="2097"/>
      <c r="E33" s="2097"/>
      <c r="F33" s="2097"/>
      <c r="G33" s="2097"/>
      <c r="H33" s="2097"/>
      <c r="I33" s="2097"/>
      <c r="J33" s="2097"/>
      <c r="K33" s="2097"/>
      <c r="L33" s="2098"/>
    </row>
    <row r="34" spans="1:13" s="246" customFormat="1" ht="18.95" customHeight="1" thickBot="1">
      <c r="A34" s="1019"/>
      <c r="B34" s="701"/>
      <c r="C34" s="701"/>
      <c r="D34" s="701"/>
      <c r="E34" s="701"/>
      <c r="F34" s="701"/>
      <c r="G34" s="701"/>
      <c r="H34" s="701"/>
      <c r="I34" s="701"/>
      <c r="J34" s="701"/>
      <c r="K34" s="701"/>
      <c r="L34" s="1020"/>
    </row>
    <row r="35" spans="1:13" s="246" customFormat="1" ht="18.95" customHeight="1" thickBot="1">
      <c r="A35" s="702"/>
      <c r="B35" s="703"/>
      <c r="C35" s="2099" t="s">
        <v>629</v>
      </c>
      <c r="D35" s="2100"/>
      <c r="E35" s="2100"/>
      <c r="F35" s="2100"/>
      <c r="G35" s="2100"/>
      <c r="H35" s="2100"/>
      <c r="I35" s="2100"/>
      <c r="J35" s="2100"/>
      <c r="K35" s="2101"/>
      <c r="L35" s="704"/>
    </row>
    <row r="36" spans="1:13" s="243" customFormat="1" ht="18.95" customHeight="1" thickBot="1">
      <c r="A36" s="705"/>
      <c r="B36" s="706"/>
      <c r="C36" s="706"/>
      <c r="D36" s="706"/>
      <c r="E36" s="706"/>
      <c r="F36" s="706"/>
      <c r="G36" s="706"/>
      <c r="H36" s="706"/>
      <c r="I36" s="706"/>
      <c r="J36" s="706"/>
      <c r="K36" s="706"/>
      <c r="L36" s="707"/>
      <c r="M36" s="246"/>
    </row>
    <row r="37" spans="1:13" s="243" customFormat="1" ht="18.95" customHeight="1" thickBot="1">
      <c r="A37" s="705"/>
      <c r="B37" s="2102" t="s">
        <v>715</v>
      </c>
      <c r="C37" s="2103"/>
      <c r="D37" s="2103" t="s">
        <v>630</v>
      </c>
      <c r="E37" s="2103"/>
      <c r="F37" s="2103"/>
      <c r="G37" s="2103" t="s">
        <v>631</v>
      </c>
      <c r="H37" s="2103"/>
      <c r="I37" s="2103"/>
      <c r="J37" s="2103" t="s">
        <v>632</v>
      </c>
      <c r="K37" s="2104"/>
      <c r="L37" s="707"/>
    </row>
    <row r="38" spans="1:13" s="243" customFormat="1" ht="27.75" customHeight="1" thickBot="1">
      <c r="A38" s="705"/>
      <c r="B38" s="2088"/>
      <c r="C38" s="2088"/>
      <c r="D38" s="2089"/>
      <c r="E38" s="2089"/>
      <c r="F38" s="2089"/>
      <c r="G38" s="2089"/>
      <c r="H38" s="2089"/>
      <c r="I38" s="2089"/>
      <c r="J38" s="2090"/>
      <c r="K38" s="2090"/>
      <c r="L38" s="707"/>
    </row>
    <row r="39" spans="1:13" s="247" customFormat="1" ht="18.95" customHeight="1" thickBot="1">
      <c r="A39" s="708"/>
      <c r="B39" s="1142"/>
      <c r="C39" s="1143"/>
      <c r="D39" s="1144"/>
      <c r="E39" s="1144"/>
      <c r="F39" s="1145"/>
      <c r="G39" s="1142"/>
      <c r="H39" s="1146"/>
      <c r="I39" s="1142"/>
      <c r="J39" s="1142"/>
      <c r="K39" s="1142"/>
      <c r="L39" s="1147"/>
    </row>
    <row r="40" spans="1:13" s="243" customFormat="1" ht="20.100000000000001" customHeight="1">
      <c r="D40" s="248"/>
      <c r="E40" s="248"/>
      <c r="H40" s="249"/>
    </row>
    <row r="41" spans="1:13" s="243" customFormat="1" ht="20.100000000000001" customHeight="1">
      <c r="D41" s="248"/>
      <c r="E41" s="248"/>
      <c r="H41" s="249"/>
    </row>
    <row r="42" spans="1:13" s="243" customFormat="1" ht="20.100000000000001" customHeight="1">
      <c r="D42" s="248"/>
      <c r="E42" s="248"/>
      <c r="H42" s="249"/>
    </row>
    <row r="43" spans="1:13" s="243" customFormat="1" ht="20.100000000000001" customHeight="1">
      <c r="D43" s="248"/>
      <c r="E43" s="248"/>
      <c r="H43" s="249"/>
    </row>
    <row r="44" spans="1:13" s="243" customFormat="1" ht="20.100000000000001" customHeight="1">
      <c r="D44" s="248"/>
      <c r="E44" s="248"/>
      <c r="H44" s="249"/>
    </row>
    <row r="45" spans="1:13" s="243" customFormat="1" ht="20.100000000000001" customHeight="1">
      <c r="D45" s="248"/>
      <c r="E45" s="248"/>
      <c r="H45" s="249"/>
    </row>
    <row r="46" spans="1:13" s="243" customFormat="1" ht="20.100000000000001" customHeight="1">
      <c r="D46" s="248"/>
      <c r="E46" s="248"/>
      <c r="H46" s="249"/>
    </row>
    <row r="47" spans="1:13" s="243" customFormat="1" ht="20.100000000000001" customHeight="1">
      <c r="D47" s="248"/>
      <c r="E47" s="248"/>
      <c r="H47" s="249"/>
    </row>
    <row r="48" spans="1:13" s="243" customFormat="1" ht="20.100000000000001" customHeight="1">
      <c r="D48" s="248"/>
      <c r="E48" s="248"/>
      <c r="H48" s="249"/>
    </row>
    <row r="49" spans="4:8" s="243" customFormat="1" ht="20.100000000000001" customHeight="1">
      <c r="D49" s="248"/>
      <c r="E49" s="248"/>
      <c r="H49" s="249"/>
    </row>
    <row r="50" spans="4:8" s="243" customFormat="1" ht="20.100000000000001" customHeight="1">
      <c r="D50" s="248"/>
      <c r="E50" s="248"/>
      <c r="H50" s="249"/>
    </row>
    <row r="51" spans="4:8" s="243" customFormat="1" ht="20.100000000000001" customHeight="1">
      <c r="D51" s="248"/>
      <c r="E51" s="248"/>
      <c r="H51" s="249"/>
    </row>
    <row r="52" spans="4:8" s="243" customFormat="1" ht="20.100000000000001" customHeight="1">
      <c r="D52" s="248"/>
      <c r="E52" s="248"/>
      <c r="H52" s="249"/>
    </row>
    <row r="53" spans="4:8" s="243" customFormat="1" ht="20.100000000000001" customHeight="1">
      <c r="D53" s="248"/>
      <c r="E53" s="248"/>
      <c r="H53" s="249"/>
    </row>
    <row r="54" spans="4:8" s="243" customFormat="1" ht="20.100000000000001" customHeight="1">
      <c r="D54" s="248"/>
      <c r="E54" s="248"/>
      <c r="H54" s="249"/>
    </row>
    <row r="55" spans="4:8" s="243" customFormat="1" ht="20.100000000000001" customHeight="1">
      <c r="D55" s="248"/>
      <c r="E55" s="248"/>
      <c r="H55" s="249"/>
    </row>
    <row r="56" spans="4:8" s="243" customFormat="1" ht="20.100000000000001" customHeight="1">
      <c r="D56" s="248"/>
      <c r="E56" s="248"/>
      <c r="H56" s="249"/>
    </row>
  </sheetData>
  <mergeCells count="65">
    <mergeCell ref="O10:Q10"/>
    <mergeCell ref="O11:Q11"/>
    <mergeCell ref="A10:C10"/>
    <mergeCell ref="A11:C11"/>
    <mergeCell ref="D11:L11"/>
    <mergeCell ref="D10:L10"/>
    <mergeCell ref="A30:L31"/>
    <mergeCell ref="B38:C38"/>
    <mergeCell ref="D38:F38"/>
    <mergeCell ref="G38:I38"/>
    <mergeCell ref="J38:K38"/>
    <mergeCell ref="A32:B32"/>
    <mergeCell ref="C32:L32"/>
    <mergeCell ref="A33:B33"/>
    <mergeCell ref="C33:L33"/>
    <mergeCell ref="C35:K35"/>
    <mergeCell ref="B37:C37"/>
    <mergeCell ref="D37:F37"/>
    <mergeCell ref="G37:I37"/>
    <mergeCell ref="J37:K37"/>
    <mergeCell ref="A20:B20"/>
    <mergeCell ref="A21:B21"/>
    <mergeCell ref="A22:B22"/>
    <mergeCell ref="A23:L23"/>
    <mergeCell ref="A24:B24"/>
    <mergeCell ref="A25:B25"/>
    <mergeCell ref="A26:B26"/>
    <mergeCell ref="A27:B27"/>
    <mergeCell ref="A28:B28"/>
    <mergeCell ref="A29:B29"/>
    <mergeCell ref="A19:B19"/>
    <mergeCell ref="A12:B13"/>
    <mergeCell ref="C12:C13"/>
    <mergeCell ref="D12:E12"/>
    <mergeCell ref="F12:F13"/>
    <mergeCell ref="A15:B15"/>
    <mergeCell ref="A16:B16"/>
    <mergeCell ref="A17:B17"/>
    <mergeCell ref="A18:B18"/>
    <mergeCell ref="G12:G13"/>
    <mergeCell ref="H12:J12"/>
    <mergeCell ref="K12:K13"/>
    <mergeCell ref="L12:L13"/>
    <mergeCell ref="A14:L14"/>
    <mergeCell ref="I4:L4"/>
    <mergeCell ref="A5:B5"/>
    <mergeCell ref="C5:G5"/>
    <mergeCell ref="H5:J5"/>
    <mergeCell ref="K5:L5"/>
    <mergeCell ref="A9:C9"/>
    <mergeCell ref="D9:L9"/>
    <mergeCell ref="A1:L1"/>
    <mergeCell ref="C2:F2"/>
    <mergeCell ref="G2:H2"/>
    <mergeCell ref="I2:L2"/>
    <mergeCell ref="C3:F3"/>
    <mergeCell ref="G3:H3"/>
    <mergeCell ref="I3:L3"/>
    <mergeCell ref="A6:B6"/>
    <mergeCell ref="H6:J6"/>
    <mergeCell ref="K6:L6"/>
    <mergeCell ref="A8:L8"/>
    <mergeCell ref="A7:L7"/>
    <mergeCell ref="B4:F4"/>
    <mergeCell ref="G4:H4"/>
  </mergeCells>
  <printOptions horizontalCentered="1"/>
  <pageMargins left="0.25" right="0.25" top="0.75" bottom="0.5" header="0.17" footer="0.16"/>
  <pageSetup scale="83" orientation="portrait" r:id="rId1"/>
  <headerFooter alignWithMargins="0">
    <oddFooter>&amp;C&amp;14&amp;A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F8D58-86B4-4BF4-AA8D-8F8577D44AF7}">
  <sheetPr codeName="Sheet2">
    <tabColor theme="8" tint="-0.249977111117893"/>
  </sheetPr>
  <dimension ref="A1:AB115"/>
  <sheetViews>
    <sheetView showGridLines="0" zoomScale="70" zoomScaleNormal="70" zoomScaleSheetLayoutView="110" workbookViewId="0">
      <pane xSplit="1" ySplit="1" topLeftCell="C2" activePane="bottomRight" state="frozen"/>
      <selection pane="topRight" activeCell="B1" sqref="B1"/>
      <selection pane="bottomLeft" activeCell="A3" sqref="A3"/>
      <selection pane="bottomRight" activeCell="F2" sqref="F2"/>
    </sheetView>
  </sheetViews>
  <sheetFormatPr defaultColWidth="9.140625" defaultRowHeight="12.75"/>
  <cols>
    <col min="1" max="1" width="3.85546875" style="3" customWidth="1"/>
    <col min="2" max="2" width="11.140625" style="3" customWidth="1"/>
    <col min="3" max="3" width="48.7109375" style="3" customWidth="1"/>
    <col min="4" max="4" width="56.5703125" style="3" customWidth="1"/>
    <col min="5" max="5" width="38.42578125" style="3" customWidth="1"/>
    <col min="6" max="6" width="39.7109375" style="3" customWidth="1"/>
    <col min="7" max="7" width="3.5703125" style="3" customWidth="1"/>
    <col min="8" max="28" width="9.140625" style="132"/>
    <col min="29" max="16384" width="9.140625" style="3"/>
  </cols>
  <sheetData>
    <row r="1" spans="1:7" ht="40.5" customHeight="1" thickBot="1">
      <c r="A1" s="1012"/>
      <c r="B1" s="1349" t="s">
        <v>101</v>
      </c>
      <c r="C1" s="1350"/>
      <c r="D1" s="1350"/>
      <c r="E1" s="1350"/>
      <c r="F1" s="1351"/>
      <c r="G1" s="1013"/>
    </row>
    <row r="2" spans="1:7" ht="23.45" customHeight="1" thickBot="1">
      <c r="A2" s="649"/>
      <c r="F2" s="861" t="s">
        <v>102</v>
      </c>
      <c r="G2" s="765"/>
    </row>
    <row r="3" spans="1:7" ht="15.75" thickBot="1">
      <c r="A3" s="649"/>
      <c r="B3" s="1340" t="s">
        <v>103</v>
      </c>
      <c r="C3" s="1341"/>
      <c r="D3" s="1341"/>
      <c r="E3" s="1341"/>
      <c r="F3" s="1342"/>
      <c r="G3" s="771"/>
    </row>
    <row r="4" spans="1:7" ht="15.75" thickBot="1">
      <c r="A4" s="649"/>
      <c r="B4" s="766" t="s">
        <v>104</v>
      </c>
      <c r="C4" s="767" t="s">
        <v>105</v>
      </c>
      <c r="D4" s="767" t="s">
        <v>106</v>
      </c>
      <c r="E4" s="767" t="s">
        <v>107</v>
      </c>
      <c r="F4" s="768" t="s">
        <v>108</v>
      </c>
      <c r="G4" s="772"/>
    </row>
    <row r="5" spans="1:7" ht="15">
      <c r="A5" s="649"/>
      <c r="B5" s="1056">
        <v>1</v>
      </c>
      <c r="C5" s="1057" t="s">
        <v>109</v>
      </c>
      <c r="D5" s="1057" t="s">
        <v>110</v>
      </c>
      <c r="E5" s="1057" t="s">
        <v>110</v>
      </c>
      <c r="F5" s="1058" t="s">
        <v>110</v>
      </c>
      <c r="G5" s="773"/>
    </row>
    <row r="6" spans="1:7">
      <c r="A6" s="649"/>
      <c r="B6" s="1077">
        <v>2</v>
      </c>
      <c r="C6" s="769" t="s">
        <v>111</v>
      </c>
      <c r="D6" s="769" t="s">
        <v>112</v>
      </c>
      <c r="E6" s="769" t="s">
        <v>113</v>
      </c>
      <c r="F6" s="863" t="s">
        <v>114</v>
      </c>
      <c r="G6" s="765"/>
    </row>
    <row r="7" spans="1:7">
      <c r="A7" s="649"/>
      <c r="B7" s="1077">
        <v>3</v>
      </c>
      <c r="C7" s="769" t="s">
        <v>115</v>
      </c>
      <c r="D7" s="769" t="s">
        <v>116</v>
      </c>
      <c r="E7" s="769" t="s">
        <v>113</v>
      </c>
      <c r="F7" s="863" t="s">
        <v>114</v>
      </c>
      <c r="G7" s="765"/>
    </row>
    <row r="8" spans="1:7">
      <c r="A8" s="649"/>
      <c r="B8" s="1077">
        <v>4</v>
      </c>
      <c r="C8" s="769" t="s">
        <v>117</v>
      </c>
      <c r="D8" s="769" t="s">
        <v>118</v>
      </c>
      <c r="E8" s="769" t="s">
        <v>113</v>
      </c>
      <c r="F8" s="863" t="s">
        <v>118</v>
      </c>
      <c r="G8" s="765"/>
    </row>
    <row r="9" spans="1:7" ht="26.25" thickBot="1">
      <c r="A9" s="649"/>
      <c r="B9" s="810">
        <v>5</v>
      </c>
      <c r="C9" s="811" t="s">
        <v>119</v>
      </c>
      <c r="D9" s="781" t="s">
        <v>116</v>
      </c>
      <c r="E9" s="782" t="s">
        <v>113</v>
      </c>
      <c r="F9" s="783" t="s">
        <v>114</v>
      </c>
      <c r="G9" s="774"/>
    </row>
    <row r="10" spans="1:7" ht="15" customHeight="1" thickBot="1">
      <c r="A10" s="649"/>
      <c r="F10" s="1078"/>
      <c r="G10" s="765"/>
    </row>
    <row r="11" spans="1:7" ht="15.75" thickBot="1">
      <c r="A11" s="649"/>
      <c r="B11" s="1352" t="s">
        <v>120</v>
      </c>
      <c r="C11" s="1341"/>
      <c r="D11" s="1341"/>
      <c r="E11" s="1341"/>
      <c r="F11" s="1342"/>
      <c r="G11" s="771"/>
    </row>
    <row r="12" spans="1:7" ht="15.75" thickBot="1">
      <c r="A12" s="649"/>
      <c r="B12" s="1079" t="s">
        <v>121</v>
      </c>
      <c r="C12" s="1080"/>
      <c r="D12" s="767" t="s">
        <v>51</v>
      </c>
      <c r="E12" s="1353" t="s">
        <v>122</v>
      </c>
      <c r="F12" s="1354"/>
      <c r="G12" s="775"/>
    </row>
    <row r="13" spans="1:7">
      <c r="A13" s="649"/>
      <c r="B13" s="1059" t="s">
        <v>123</v>
      </c>
      <c r="C13" s="1057"/>
      <c r="D13" s="1057" t="s">
        <v>124</v>
      </c>
      <c r="E13" s="1355"/>
      <c r="F13" s="1356"/>
      <c r="G13" s="776"/>
    </row>
    <row r="14" spans="1:7">
      <c r="A14" s="649"/>
      <c r="B14" s="1081" t="s">
        <v>125</v>
      </c>
      <c r="C14" s="769"/>
      <c r="D14" s="769" t="s">
        <v>124</v>
      </c>
      <c r="E14" s="1357"/>
      <c r="F14" s="1358"/>
      <c r="G14" s="776"/>
    </row>
    <row r="15" spans="1:7">
      <c r="A15" s="649"/>
      <c r="B15" s="1081" t="s">
        <v>126</v>
      </c>
      <c r="C15" s="769"/>
      <c r="D15" s="769" t="s">
        <v>127</v>
      </c>
      <c r="E15" s="1357" t="s">
        <v>128</v>
      </c>
      <c r="F15" s="1358"/>
      <c r="G15" s="776"/>
    </row>
    <row r="16" spans="1:7" ht="15">
      <c r="A16" s="649"/>
      <c r="B16" s="1364"/>
      <c r="C16" s="1252"/>
      <c r="D16" s="769" t="s">
        <v>129</v>
      </c>
      <c r="E16" s="1357" t="s">
        <v>128</v>
      </c>
      <c r="F16" s="1358"/>
      <c r="G16" s="776"/>
    </row>
    <row r="17" spans="1:7" ht="13.5" thickBot="1">
      <c r="A17" s="649"/>
      <c r="B17" s="784" t="s">
        <v>130</v>
      </c>
      <c r="C17" s="785"/>
      <c r="D17" s="785" t="s">
        <v>131</v>
      </c>
      <c r="E17" s="1359"/>
      <c r="F17" s="1360"/>
      <c r="G17" s="776"/>
    </row>
    <row r="18" spans="1:7" ht="15" customHeight="1" thickBot="1">
      <c r="A18" s="649"/>
      <c r="B18" s="1082"/>
      <c r="C18" s="1082"/>
      <c r="D18" s="1082"/>
      <c r="E18" s="1082"/>
      <c r="F18" s="1082"/>
      <c r="G18" s="765"/>
    </row>
    <row r="19" spans="1:7" ht="15.75" thickBot="1">
      <c r="A19" s="649"/>
      <c r="B19" s="1340" t="s">
        <v>132</v>
      </c>
      <c r="C19" s="1341"/>
      <c r="D19" s="1341"/>
      <c r="E19" s="1341"/>
      <c r="F19" s="1342"/>
      <c r="G19" s="771"/>
    </row>
    <row r="20" spans="1:7" ht="13.5" thickBot="1">
      <c r="A20" s="649"/>
      <c r="B20" s="1361" t="s">
        <v>133</v>
      </c>
      <c r="C20" s="1362"/>
      <c r="D20" s="1362"/>
      <c r="E20" s="1362"/>
      <c r="F20" s="1363"/>
      <c r="G20" s="777"/>
    </row>
    <row r="21" spans="1:7" ht="13.5" thickBot="1">
      <c r="A21" s="649"/>
      <c r="B21" s="1361"/>
      <c r="C21" s="1362"/>
      <c r="D21" s="1362"/>
      <c r="E21" s="1362"/>
      <c r="F21" s="1363"/>
      <c r="G21" s="777"/>
    </row>
    <row r="22" spans="1:7" ht="15" customHeight="1" thickBot="1">
      <c r="A22" s="649"/>
      <c r="B22" s="651"/>
      <c r="C22" s="651"/>
      <c r="D22" s="651"/>
      <c r="E22" s="651"/>
      <c r="F22" s="765"/>
      <c r="G22" s="765"/>
    </row>
    <row r="23" spans="1:7" ht="15.75" thickBot="1">
      <c r="A23" s="649"/>
      <c r="B23" s="1340" t="s">
        <v>134</v>
      </c>
      <c r="C23" s="1341"/>
      <c r="D23" s="1341"/>
      <c r="E23" s="1341"/>
      <c r="F23" s="1342"/>
      <c r="G23" s="771"/>
    </row>
    <row r="24" spans="1:7" ht="13.5" thickBot="1">
      <c r="A24" s="649"/>
      <c r="B24" s="1337" t="s">
        <v>135</v>
      </c>
      <c r="C24" s="1338"/>
      <c r="D24" s="1338"/>
      <c r="E24" s="1338"/>
      <c r="F24" s="1339"/>
      <c r="G24" s="778"/>
    </row>
    <row r="25" spans="1:7" ht="13.5" thickBot="1">
      <c r="A25" s="649"/>
      <c r="B25" s="1337"/>
      <c r="C25" s="1338"/>
      <c r="D25" s="1338"/>
      <c r="E25" s="1338"/>
      <c r="F25" s="1339"/>
      <c r="G25" s="778"/>
    </row>
    <row r="26" spans="1:7" ht="13.5" thickBot="1">
      <c r="A26" s="649"/>
      <c r="B26" s="1337"/>
      <c r="C26" s="1338"/>
      <c r="D26" s="1338"/>
      <c r="E26" s="1338"/>
      <c r="F26" s="1339"/>
      <c r="G26" s="778"/>
    </row>
    <row r="27" spans="1:7" ht="5.25" customHeight="1" thickBot="1">
      <c r="A27" s="649"/>
      <c r="B27" s="1337"/>
      <c r="C27" s="1338"/>
      <c r="D27" s="1338"/>
      <c r="E27" s="1338"/>
      <c r="F27" s="1339"/>
      <c r="G27" s="778"/>
    </row>
    <row r="28" spans="1:7" ht="15" customHeight="1" thickBot="1">
      <c r="A28" s="649"/>
      <c r="B28" s="651"/>
      <c r="C28" s="651"/>
      <c r="D28" s="651"/>
      <c r="E28" s="651"/>
      <c r="F28" s="1078"/>
      <c r="G28" s="765"/>
    </row>
    <row r="29" spans="1:7" ht="15.75" thickBot="1">
      <c r="A29" s="649"/>
      <c r="B29" s="1340" t="s">
        <v>136</v>
      </c>
      <c r="C29" s="1341"/>
      <c r="D29" s="1341"/>
      <c r="E29" s="1341"/>
      <c r="F29" s="1342"/>
      <c r="G29" s="771"/>
    </row>
    <row r="30" spans="1:7" ht="13.5" thickBot="1">
      <c r="A30" s="649"/>
      <c r="B30" s="1343" t="s">
        <v>137</v>
      </c>
      <c r="C30" s="1344"/>
      <c r="D30" s="1344"/>
      <c r="E30" s="1344"/>
      <c r="F30" s="1345"/>
      <c r="G30" s="776"/>
    </row>
    <row r="31" spans="1:7" ht="15" customHeight="1" thickBot="1">
      <c r="A31" s="649"/>
      <c r="B31" s="651"/>
      <c r="C31" s="651"/>
      <c r="D31" s="651"/>
      <c r="E31" s="651"/>
      <c r="F31" s="1078"/>
      <c r="G31" s="765"/>
    </row>
    <row r="32" spans="1:7" ht="15.75" thickBot="1">
      <c r="A32" s="649"/>
      <c r="B32" s="1340" t="s">
        <v>138</v>
      </c>
      <c r="C32" s="1341"/>
      <c r="D32" s="1341"/>
      <c r="E32" s="1341"/>
      <c r="F32" s="1342"/>
      <c r="G32" s="771"/>
    </row>
    <row r="33" spans="1:7">
      <c r="A33" s="649"/>
      <c r="B33" s="1012"/>
      <c r="C33" s="103"/>
      <c r="D33" s="103"/>
      <c r="E33" s="103"/>
      <c r="F33" s="1014"/>
      <c r="G33" s="765"/>
    </row>
    <row r="34" spans="1:7">
      <c r="A34" s="649"/>
      <c r="B34" s="649"/>
      <c r="F34" s="765"/>
      <c r="G34" s="765"/>
    </row>
    <row r="35" spans="1:7">
      <c r="A35" s="649"/>
      <c r="B35" s="649"/>
      <c r="F35" s="765"/>
      <c r="G35" s="765"/>
    </row>
    <row r="36" spans="1:7">
      <c r="A36" s="649"/>
      <c r="B36" s="649"/>
      <c r="F36" s="765"/>
      <c r="G36" s="765"/>
    </row>
    <row r="37" spans="1:7">
      <c r="A37" s="649"/>
      <c r="B37" s="649"/>
      <c r="F37" s="765"/>
      <c r="G37" s="765"/>
    </row>
    <row r="38" spans="1:7">
      <c r="A38" s="649"/>
      <c r="B38" s="649"/>
      <c r="F38" s="765"/>
      <c r="G38" s="765"/>
    </row>
    <row r="39" spans="1:7">
      <c r="A39" s="649"/>
      <c r="B39" s="649"/>
      <c r="F39" s="765"/>
      <c r="G39" s="765"/>
    </row>
    <row r="40" spans="1:7">
      <c r="A40" s="649"/>
      <c r="B40" s="649"/>
      <c r="F40" s="765"/>
      <c r="G40" s="765"/>
    </row>
    <row r="41" spans="1:7" ht="18.75" customHeight="1" thickBot="1">
      <c r="A41" s="649"/>
      <c r="B41" s="1083"/>
      <c r="C41" s="1082"/>
      <c r="D41" s="1082"/>
      <c r="E41" s="1082"/>
      <c r="F41" s="1084"/>
      <c r="G41" s="765"/>
    </row>
    <row r="42" spans="1:7" ht="15" customHeight="1" thickBot="1">
      <c r="A42" s="649"/>
      <c r="F42" s="1078"/>
      <c r="G42" s="765"/>
    </row>
    <row r="43" spans="1:7" ht="15.75" thickBot="1">
      <c r="A43" s="649"/>
      <c r="B43" s="1346" t="s">
        <v>139</v>
      </c>
      <c r="C43" s="1347"/>
      <c r="D43" s="1347"/>
      <c r="E43" s="1347"/>
      <c r="F43" s="1348"/>
      <c r="G43" s="771"/>
    </row>
    <row r="44" spans="1:7" ht="15">
      <c r="A44" s="649"/>
      <c r="B44" s="1015" t="s">
        <v>140</v>
      </c>
      <c r="C44" s="103"/>
      <c r="D44" s="103"/>
      <c r="E44" s="103"/>
      <c r="F44" s="1014"/>
      <c r="G44" s="765"/>
    </row>
    <row r="45" spans="1:7" ht="15">
      <c r="A45" s="649"/>
      <c r="B45" s="1331" t="s">
        <v>141</v>
      </c>
      <c r="C45" s="1332"/>
      <c r="D45" s="1332"/>
      <c r="E45" s="1332"/>
      <c r="F45" s="1333"/>
      <c r="G45" s="779"/>
    </row>
    <row r="46" spans="1:7" ht="15">
      <c r="A46" s="649"/>
      <c r="B46" s="1331"/>
      <c r="C46" s="1332"/>
      <c r="D46" s="1332"/>
      <c r="E46" s="1332"/>
      <c r="F46" s="1333"/>
      <c r="G46" s="779"/>
    </row>
    <row r="47" spans="1:7">
      <c r="A47" s="649"/>
      <c r="B47" s="649"/>
      <c r="F47" s="765"/>
      <c r="G47" s="765"/>
    </row>
    <row r="48" spans="1:7" ht="15">
      <c r="A48" s="649"/>
      <c r="B48" s="770" t="s">
        <v>142</v>
      </c>
      <c r="F48" s="765"/>
      <c r="G48" s="765"/>
    </row>
    <row r="49" spans="1:7" ht="16.5" customHeight="1">
      <c r="A49" s="649"/>
      <c r="B49" s="1331" t="s">
        <v>143</v>
      </c>
      <c r="C49" s="1332"/>
      <c r="D49" s="1332"/>
      <c r="E49" s="1332"/>
      <c r="F49" s="1333"/>
      <c r="G49" s="779"/>
    </row>
    <row r="50" spans="1:7" ht="15">
      <c r="A50" s="649"/>
      <c r="B50" s="1331"/>
      <c r="C50" s="1332"/>
      <c r="D50" s="1332"/>
      <c r="E50" s="1332"/>
      <c r="F50" s="1333"/>
      <c r="G50" s="779"/>
    </row>
    <row r="51" spans="1:7" ht="15">
      <c r="A51" s="649"/>
      <c r="B51" s="1331"/>
      <c r="C51" s="1332"/>
      <c r="D51" s="1332"/>
      <c r="E51" s="1332"/>
      <c r="F51" s="1333"/>
      <c r="G51" s="779"/>
    </row>
    <row r="52" spans="1:7">
      <c r="A52" s="649"/>
      <c r="B52" s="649"/>
      <c r="F52" s="765"/>
      <c r="G52" s="765"/>
    </row>
    <row r="53" spans="1:7" ht="15">
      <c r="A53" s="649"/>
      <c r="B53" s="770" t="s">
        <v>144</v>
      </c>
      <c r="F53" s="765"/>
      <c r="G53" s="765"/>
    </row>
    <row r="54" spans="1:7" ht="15">
      <c r="A54" s="649"/>
      <c r="B54" s="1334" t="s">
        <v>145</v>
      </c>
      <c r="C54" s="1335"/>
      <c r="D54" s="1335"/>
      <c r="E54" s="1335"/>
      <c r="F54" s="1336"/>
      <c r="G54" s="780"/>
    </row>
    <row r="55" spans="1:7">
      <c r="A55" s="649"/>
      <c r="B55" s="649"/>
      <c r="F55" s="765"/>
      <c r="G55" s="765"/>
    </row>
    <row r="56" spans="1:7" ht="15">
      <c r="A56" s="649"/>
      <c r="B56" s="770" t="s">
        <v>146</v>
      </c>
      <c r="F56" s="765"/>
      <c r="G56" s="765"/>
    </row>
    <row r="57" spans="1:7" ht="15">
      <c r="A57" s="649"/>
      <c r="B57" s="1334" t="s">
        <v>147</v>
      </c>
      <c r="C57" s="1335"/>
      <c r="D57" s="1335"/>
      <c r="E57" s="1335"/>
      <c r="F57" s="1336"/>
      <c r="G57" s="780"/>
    </row>
    <row r="58" spans="1:7">
      <c r="A58" s="649"/>
      <c r="B58" s="649"/>
      <c r="F58" s="765"/>
      <c r="G58" s="765"/>
    </row>
    <row r="59" spans="1:7" ht="15">
      <c r="A59" s="649"/>
      <c r="B59" s="770" t="s">
        <v>148</v>
      </c>
      <c r="F59" s="765"/>
      <c r="G59" s="765"/>
    </row>
    <row r="60" spans="1:7" ht="15.75" thickBot="1">
      <c r="A60" s="786"/>
      <c r="B60" s="1085" t="s">
        <v>149</v>
      </c>
      <c r="C60" s="1082"/>
      <c r="D60" s="1082"/>
      <c r="E60" s="1082"/>
      <c r="F60" s="1084"/>
      <c r="G60" s="765"/>
    </row>
    <row r="61" spans="1:7" ht="13.5" thickBot="1">
      <c r="A61" s="1086"/>
      <c r="B61" s="1087"/>
      <c r="C61" s="1087"/>
      <c r="D61" s="1087"/>
      <c r="E61" s="1087"/>
      <c r="F61" s="1087"/>
      <c r="G61" s="1088"/>
    </row>
    <row r="62" spans="1:7">
      <c r="B62" s="132"/>
      <c r="C62" s="132"/>
      <c r="D62" s="132"/>
      <c r="E62" s="132"/>
      <c r="F62" s="132"/>
      <c r="G62" s="132"/>
    </row>
    <row r="63" spans="1:7">
      <c r="B63" s="132"/>
      <c r="C63" s="132"/>
      <c r="D63" s="132"/>
      <c r="E63" s="132"/>
      <c r="F63" s="132"/>
      <c r="G63" s="132"/>
    </row>
    <row r="64" spans="1:7">
      <c r="B64" s="132"/>
      <c r="C64" s="132"/>
      <c r="D64" s="132"/>
      <c r="E64" s="132"/>
      <c r="F64" s="132"/>
      <c r="G64" s="132"/>
    </row>
    <row r="65" spans="2:7">
      <c r="B65" s="132"/>
      <c r="C65" s="132"/>
      <c r="D65" s="132"/>
      <c r="E65" s="132"/>
      <c r="F65" s="132"/>
      <c r="G65" s="132"/>
    </row>
    <row r="66" spans="2:7">
      <c r="B66" s="132"/>
      <c r="C66" s="132"/>
      <c r="D66" s="132"/>
      <c r="E66" s="132"/>
      <c r="F66" s="132"/>
      <c r="G66" s="132"/>
    </row>
    <row r="67" spans="2:7">
      <c r="B67" s="132"/>
      <c r="C67" s="132"/>
      <c r="D67" s="132"/>
      <c r="E67" s="132"/>
      <c r="F67" s="132"/>
      <c r="G67" s="132"/>
    </row>
    <row r="68" spans="2:7">
      <c r="B68" s="132"/>
      <c r="C68" s="132"/>
      <c r="D68" s="132"/>
      <c r="E68" s="132"/>
      <c r="F68" s="132"/>
      <c r="G68" s="132"/>
    </row>
    <row r="69" spans="2:7">
      <c r="B69" s="132"/>
      <c r="C69" s="132"/>
      <c r="D69" s="132"/>
      <c r="E69" s="132"/>
      <c r="F69" s="132"/>
      <c r="G69" s="132"/>
    </row>
    <row r="70" spans="2:7">
      <c r="B70" s="132"/>
      <c r="C70" s="132"/>
      <c r="D70" s="132"/>
      <c r="E70" s="132"/>
      <c r="F70" s="132"/>
      <c r="G70" s="132"/>
    </row>
    <row r="71" spans="2:7">
      <c r="B71" s="132"/>
      <c r="C71" s="132"/>
      <c r="D71" s="132"/>
      <c r="E71" s="132"/>
      <c r="F71" s="132"/>
      <c r="G71" s="132"/>
    </row>
    <row r="72" spans="2:7">
      <c r="B72" s="132"/>
      <c r="C72" s="132"/>
      <c r="D72" s="132"/>
      <c r="E72" s="132"/>
      <c r="F72" s="132"/>
      <c r="G72" s="132"/>
    </row>
    <row r="73" spans="2:7">
      <c r="B73" s="132"/>
      <c r="C73" s="132"/>
      <c r="D73" s="132"/>
      <c r="E73" s="132"/>
      <c r="F73" s="132"/>
      <c r="G73" s="132"/>
    </row>
    <row r="74" spans="2:7">
      <c r="B74" s="132"/>
      <c r="C74" s="132"/>
      <c r="D74" s="132"/>
      <c r="E74" s="132"/>
      <c r="F74" s="132"/>
      <c r="G74" s="132"/>
    </row>
    <row r="75" spans="2:7">
      <c r="B75" s="132"/>
      <c r="C75" s="132"/>
      <c r="D75" s="132"/>
      <c r="E75" s="132"/>
      <c r="F75" s="132"/>
      <c r="G75" s="132"/>
    </row>
    <row r="76" spans="2:7">
      <c r="B76" s="132"/>
      <c r="C76" s="132"/>
      <c r="D76" s="132"/>
      <c r="E76" s="132"/>
      <c r="F76" s="132"/>
      <c r="G76" s="132"/>
    </row>
    <row r="77" spans="2:7">
      <c r="B77" s="132"/>
      <c r="C77" s="132"/>
      <c r="D77" s="132"/>
      <c r="E77" s="132"/>
      <c r="F77" s="132"/>
      <c r="G77" s="132"/>
    </row>
    <row r="78" spans="2:7">
      <c r="B78" s="132"/>
      <c r="C78" s="132"/>
      <c r="D78" s="132"/>
      <c r="E78" s="132"/>
      <c r="F78" s="132"/>
      <c r="G78" s="132"/>
    </row>
    <row r="79" spans="2:7">
      <c r="B79" s="132"/>
      <c r="C79" s="132"/>
      <c r="D79" s="132"/>
      <c r="E79" s="132"/>
      <c r="F79" s="132"/>
      <c r="G79" s="132"/>
    </row>
    <row r="80" spans="2:7">
      <c r="B80" s="132"/>
      <c r="C80" s="132"/>
      <c r="D80" s="132"/>
      <c r="E80" s="132"/>
      <c r="F80" s="132"/>
      <c r="G80" s="132"/>
    </row>
    <row r="81" spans="2:7">
      <c r="B81" s="132"/>
      <c r="C81" s="132"/>
      <c r="D81" s="132"/>
      <c r="E81" s="132"/>
      <c r="F81" s="132"/>
      <c r="G81" s="132"/>
    </row>
    <row r="82" spans="2:7">
      <c r="B82" s="132"/>
      <c r="C82" s="132"/>
      <c r="D82" s="132"/>
      <c r="E82" s="132"/>
      <c r="F82" s="132"/>
      <c r="G82" s="132"/>
    </row>
    <row r="83" spans="2:7">
      <c r="B83" s="132"/>
      <c r="C83" s="132"/>
      <c r="D83" s="132"/>
      <c r="E83" s="132"/>
      <c r="F83" s="132"/>
      <c r="G83" s="132"/>
    </row>
    <row r="84" spans="2:7">
      <c r="B84" s="132"/>
      <c r="C84" s="132"/>
      <c r="D84" s="132"/>
      <c r="E84" s="132"/>
      <c r="F84" s="132"/>
      <c r="G84" s="132"/>
    </row>
    <row r="85" spans="2:7">
      <c r="B85" s="132"/>
      <c r="C85" s="132"/>
      <c r="D85" s="132"/>
      <c r="E85" s="132"/>
      <c r="F85" s="132"/>
      <c r="G85" s="132"/>
    </row>
    <row r="86" spans="2:7">
      <c r="B86" s="132"/>
      <c r="C86" s="132"/>
      <c r="D86" s="132"/>
      <c r="E86" s="132"/>
      <c r="F86" s="132"/>
      <c r="G86" s="132"/>
    </row>
    <row r="87" spans="2:7">
      <c r="B87" s="132"/>
      <c r="C87" s="132"/>
      <c r="D87" s="132"/>
      <c r="E87" s="132"/>
      <c r="F87" s="132"/>
      <c r="G87" s="132"/>
    </row>
    <row r="88" spans="2:7">
      <c r="B88" s="132"/>
      <c r="C88" s="132"/>
      <c r="D88" s="132"/>
      <c r="E88" s="132"/>
      <c r="F88" s="132"/>
      <c r="G88" s="132"/>
    </row>
    <row r="89" spans="2:7">
      <c r="B89" s="132"/>
      <c r="C89" s="132"/>
      <c r="D89" s="132"/>
      <c r="E89" s="132"/>
      <c r="F89" s="132"/>
      <c r="G89" s="132"/>
    </row>
    <row r="90" spans="2:7">
      <c r="B90" s="132"/>
      <c r="C90" s="132"/>
      <c r="D90" s="132"/>
      <c r="E90" s="132"/>
      <c r="F90" s="132"/>
      <c r="G90" s="132"/>
    </row>
    <row r="91" spans="2:7">
      <c r="B91" s="132"/>
      <c r="C91" s="132"/>
      <c r="D91" s="132"/>
      <c r="E91" s="132"/>
      <c r="F91" s="132"/>
      <c r="G91" s="132"/>
    </row>
    <row r="92" spans="2:7">
      <c r="B92" s="132"/>
      <c r="C92" s="132"/>
      <c r="D92" s="132"/>
      <c r="E92" s="132"/>
      <c r="F92" s="132"/>
      <c r="G92" s="132"/>
    </row>
    <row r="93" spans="2:7">
      <c r="B93" s="132"/>
      <c r="C93" s="132"/>
      <c r="D93" s="132"/>
      <c r="E93" s="132"/>
      <c r="F93" s="132"/>
      <c r="G93" s="132"/>
    </row>
    <row r="94" spans="2:7">
      <c r="B94" s="132"/>
      <c r="C94" s="132"/>
      <c r="D94" s="132"/>
      <c r="E94" s="132"/>
      <c r="F94" s="132"/>
      <c r="G94" s="132"/>
    </row>
    <row r="95" spans="2:7">
      <c r="B95" s="132"/>
      <c r="C95" s="132"/>
      <c r="D95" s="132"/>
      <c r="E95" s="132"/>
      <c r="F95" s="132"/>
      <c r="G95" s="132"/>
    </row>
    <row r="96" spans="2:7">
      <c r="B96" s="132"/>
      <c r="C96" s="132"/>
      <c r="D96" s="132"/>
      <c r="E96" s="132"/>
      <c r="F96" s="132"/>
      <c r="G96" s="132"/>
    </row>
    <row r="97" spans="2:7">
      <c r="B97" s="132"/>
      <c r="C97" s="132"/>
      <c r="D97" s="132"/>
      <c r="E97" s="132"/>
      <c r="F97" s="132"/>
      <c r="G97" s="132"/>
    </row>
    <row r="98" spans="2:7">
      <c r="B98" s="132"/>
      <c r="C98" s="132"/>
      <c r="D98" s="132"/>
      <c r="E98" s="132"/>
      <c r="F98" s="132"/>
      <c r="G98" s="132"/>
    </row>
    <row r="99" spans="2:7">
      <c r="B99" s="132"/>
      <c r="C99" s="132"/>
      <c r="D99" s="132"/>
      <c r="E99" s="132"/>
      <c r="F99" s="132"/>
      <c r="G99" s="132"/>
    </row>
    <row r="100" spans="2:7">
      <c r="B100" s="132"/>
      <c r="C100" s="132"/>
      <c r="D100" s="132"/>
      <c r="E100" s="132"/>
      <c r="F100" s="132"/>
      <c r="G100" s="132"/>
    </row>
    <row r="101" spans="2:7">
      <c r="B101" s="132"/>
      <c r="C101" s="132"/>
      <c r="D101" s="132"/>
      <c r="E101" s="132"/>
      <c r="F101" s="132"/>
      <c r="G101" s="132"/>
    </row>
    <row r="102" spans="2:7">
      <c r="B102" s="132"/>
      <c r="C102" s="132"/>
      <c r="D102" s="132"/>
      <c r="E102" s="132"/>
      <c r="F102" s="132"/>
      <c r="G102" s="132"/>
    </row>
    <row r="103" spans="2:7">
      <c r="B103" s="132"/>
      <c r="C103" s="132"/>
      <c r="D103" s="132"/>
      <c r="E103" s="132"/>
      <c r="F103" s="132"/>
      <c r="G103" s="132"/>
    </row>
    <row r="104" spans="2:7">
      <c r="B104" s="132"/>
      <c r="C104" s="132"/>
      <c r="D104" s="132"/>
      <c r="E104" s="132"/>
      <c r="F104" s="132"/>
      <c r="G104" s="132"/>
    </row>
    <row r="105" spans="2:7">
      <c r="B105" s="132"/>
      <c r="C105" s="132"/>
      <c r="D105" s="132"/>
      <c r="E105" s="132"/>
      <c r="F105" s="132"/>
      <c r="G105" s="132"/>
    </row>
    <row r="106" spans="2:7">
      <c r="B106" s="132"/>
      <c r="C106" s="132"/>
      <c r="D106" s="132"/>
      <c r="E106" s="132"/>
      <c r="F106" s="132"/>
      <c r="G106" s="132"/>
    </row>
    <row r="107" spans="2:7">
      <c r="B107" s="132"/>
      <c r="C107" s="132"/>
      <c r="D107" s="132"/>
      <c r="E107" s="132"/>
      <c r="F107" s="132"/>
      <c r="G107" s="132"/>
    </row>
    <row r="108" spans="2:7">
      <c r="B108" s="132"/>
      <c r="C108" s="132"/>
      <c r="D108" s="132"/>
      <c r="E108" s="132"/>
      <c r="F108" s="132"/>
      <c r="G108" s="132"/>
    </row>
    <row r="109" spans="2:7">
      <c r="B109" s="132"/>
      <c r="C109" s="132"/>
      <c r="D109" s="132"/>
      <c r="E109" s="132"/>
      <c r="F109" s="132"/>
      <c r="G109" s="132"/>
    </row>
    <row r="110" spans="2:7">
      <c r="B110" s="132"/>
      <c r="C110" s="132"/>
      <c r="D110" s="132"/>
      <c r="E110" s="132"/>
      <c r="F110" s="132"/>
      <c r="G110" s="132"/>
    </row>
    <row r="111" spans="2:7">
      <c r="B111" s="132"/>
      <c r="C111" s="132"/>
      <c r="D111" s="132"/>
      <c r="E111" s="132"/>
      <c r="F111" s="132"/>
      <c r="G111" s="132"/>
    </row>
    <row r="112" spans="2:7">
      <c r="B112" s="132"/>
      <c r="C112" s="132"/>
      <c r="D112" s="132"/>
      <c r="E112" s="132"/>
      <c r="F112" s="132"/>
      <c r="G112" s="132"/>
    </row>
    <row r="113" spans="2:7">
      <c r="B113" s="132"/>
      <c r="C113" s="132"/>
      <c r="D113" s="132"/>
      <c r="E113" s="132"/>
      <c r="F113" s="132"/>
      <c r="G113" s="132"/>
    </row>
    <row r="114" spans="2:7">
      <c r="B114" s="132"/>
      <c r="C114" s="132"/>
      <c r="D114" s="132"/>
      <c r="E114" s="132"/>
      <c r="F114" s="132"/>
      <c r="G114" s="132"/>
    </row>
    <row r="115" spans="2:7">
      <c r="B115" s="132"/>
      <c r="C115" s="132"/>
      <c r="D115" s="132"/>
      <c r="E115" s="132"/>
      <c r="F115" s="132"/>
      <c r="G115" s="132"/>
    </row>
  </sheetData>
  <mergeCells count="22">
    <mergeCell ref="B23:F23"/>
    <mergeCell ref="B1:F1"/>
    <mergeCell ref="B3:F3"/>
    <mergeCell ref="B11:F11"/>
    <mergeCell ref="E12:F12"/>
    <mergeCell ref="E13:F13"/>
    <mergeCell ref="E14:F14"/>
    <mergeCell ref="E15:F15"/>
    <mergeCell ref="E16:F16"/>
    <mergeCell ref="E17:F17"/>
    <mergeCell ref="B19:F19"/>
    <mergeCell ref="B20:F21"/>
    <mergeCell ref="B16:C16"/>
    <mergeCell ref="B49:F51"/>
    <mergeCell ref="B54:F54"/>
    <mergeCell ref="B57:F57"/>
    <mergeCell ref="B24:F27"/>
    <mergeCell ref="B29:F29"/>
    <mergeCell ref="B30:F30"/>
    <mergeCell ref="B32:F32"/>
    <mergeCell ref="B43:F43"/>
    <mergeCell ref="B45:F46"/>
  </mergeCells>
  <printOptions horizontalCentered="1" verticalCentered="1"/>
  <pageMargins left="0.45" right="0.45" top="0.5" bottom="0.5" header="0.3" footer="0.3"/>
  <pageSetup scale="60" orientation="landscape" r:id="rId1"/>
  <headerFooter>
    <oddFooter>&amp;C&amp;14&amp;A</oddFooter>
  </headerFooter>
  <colBreaks count="1" manualBreakCount="1">
    <brk id="7"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75B6-6CE2-4EB2-BF1C-16561D3FD988}">
  <sheetPr codeName="Sheet20">
    <tabColor rgb="FF002060"/>
  </sheetPr>
  <dimension ref="A1:AZ117"/>
  <sheetViews>
    <sheetView showGridLines="0" zoomScale="80" zoomScaleNormal="80" workbookViewId="0">
      <selection activeCell="AD22" sqref="AD22"/>
    </sheetView>
  </sheetViews>
  <sheetFormatPr defaultRowHeight="15"/>
  <cols>
    <col min="1" max="1" width="3.5703125" customWidth="1"/>
    <col min="2" max="2" width="5.85546875" customWidth="1"/>
    <col min="3" max="3" width="12.42578125" customWidth="1"/>
    <col min="4" max="4" width="11.28515625" customWidth="1"/>
    <col min="5" max="5" width="13" customWidth="1"/>
    <col min="6" max="6" width="11.5703125" customWidth="1"/>
    <col min="7" max="7" width="10.28515625" customWidth="1"/>
    <col min="8" max="8" width="12.85546875" customWidth="1"/>
    <col min="9" max="9" width="11" customWidth="1"/>
    <col min="10" max="10" width="6.42578125" customWidth="1"/>
    <col min="11" max="11" width="8" customWidth="1"/>
    <col min="12" max="12" width="15.7109375" customWidth="1"/>
    <col min="13" max="13" width="17" customWidth="1"/>
    <col min="14" max="14" width="10.85546875" style="383" customWidth="1"/>
    <col min="15" max="16" width="10.85546875" style="588" customWidth="1"/>
    <col min="17" max="17" width="14" style="588" customWidth="1"/>
    <col min="18" max="18" width="10.85546875" style="588" customWidth="1"/>
    <col min="19" max="22" width="10.85546875" style="589" customWidth="1"/>
    <col min="23" max="23" width="9.7109375" style="590" bestFit="1" customWidth="1"/>
    <col min="24" max="24" width="9.140625" style="590"/>
    <col min="25" max="25" width="14.28515625" style="590" customWidth="1"/>
    <col min="26" max="26" width="11.140625" style="590" customWidth="1"/>
    <col min="27" max="27" width="17.85546875" style="590" customWidth="1"/>
    <col min="28" max="28" width="9.140625" style="590"/>
    <col min="29" max="29" width="13.5703125" style="590" customWidth="1"/>
    <col min="30" max="30" width="10.7109375" style="590" customWidth="1"/>
    <col min="31" max="31" width="13.140625" style="590" customWidth="1"/>
    <col min="32" max="37" width="9.140625" style="590"/>
    <col min="38" max="38" width="11.140625" style="590" customWidth="1"/>
    <col min="39" max="43" width="9.140625" style="590"/>
    <col min="44" max="48" width="9.140625" style="667"/>
    <col min="49" max="52" width="9.140625" style="641"/>
  </cols>
  <sheetData>
    <row r="1" spans="1:38" ht="27" thickBot="1">
      <c r="A1" s="1016"/>
      <c r="B1" s="99"/>
      <c r="C1" s="99"/>
      <c r="D1" s="697"/>
      <c r="E1" s="697"/>
      <c r="F1" s="2135" t="s">
        <v>716</v>
      </c>
      <c r="G1" s="2136"/>
      <c r="H1" s="2136"/>
      <c r="I1" s="2136"/>
      <c r="J1" s="2136"/>
      <c r="K1" s="2136"/>
      <c r="L1" s="697"/>
      <c r="M1" s="697"/>
      <c r="N1" s="1021"/>
      <c r="AD1" s="591">
        <f>(MAX(AK2:AK3)-MIN(AK2:AK3))/8</f>
        <v>0</v>
      </c>
      <c r="AE1" s="592">
        <f>AI15-AJ4</f>
        <v>0</v>
      </c>
      <c r="AF1" s="593">
        <f>AI15</f>
        <v>0</v>
      </c>
      <c r="AG1" s="594">
        <f t="shared" ref="AG1:AG8" si="0" xml:space="preserve"> IF($M$17=80,FREQUENCY($S$11:$S$90,AI15),FREQUENCY($S$11:$S$110,AI15))</f>
        <v>80</v>
      </c>
      <c r="AI1" s="594" t="s">
        <v>717</v>
      </c>
      <c r="AJ1" s="595">
        <f>IF(M17=80,S113,S114)</f>
        <v>0</v>
      </c>
      <c r="AK1" s="596"/>
      <c r="AL1" s="2119" t="s">
        <v>718</v>
      </c>
    </row>
    <row r="2" spans="1:38" ht="15.75" thickBot="1">
      <c r="A2" s="577"/>
      <c r="D2" s="97"/>
      <c r="E2" s="97"/>
      <c r="F2" s="2138" t="s">
        <v>719</v>
      </c>
      <c r="G2" s="2139"/>
      <c r="H2" s="2139"/>
      <c r="I2" s="2139"/>
      <c r="J2" s="2139"/>
      <c r="K2" s="2139"/>
      <c r="L2" s="97"/>
      <c r="M2" s="97"/>
      <c r="N2" s="639"/>
      <c r="P2" s="800"/>
      <c r="Q2" s="820" t="s">
        <v>537</v>
      </c>
      <c r="R2" s="821"/>
      <c r="S2" s="822"/>
      <c r="AF2" s="597">
        <f>MIN(AK2,AK3)</f>
        <v>0</v>
      </c>
      <c r="AG2" s="594">
        <f t="shared" si="0"/>
        <v>80</v>
      </c>
      <c r="AI2" s="594" t="s">
        <v>720</v>
      </c>
      <c r="AJ2" s="595">
        <f>AJ1-(3*AJ4)</f>
        <v>0</v>
      </c>
      <c r="AK2" s="595">
        <f>AJ2</f>
        <v>0</v>
      </c>
      <c r="AL2" s="2120"/>
    </row>
    <row r="3" spans="1:38" ht="15.75" thickBot="1">
      <c r="A3" s="640"/>
      <c r="B3" s="97"/>
      <c r="C3" s="97"/>
      <c r="D3" s="97"/>
      <c r="E3" s="97"/>
      <c r="F3" s="97"/>
      <c r="G3" s="97"/>
      <c r="H3" s="97"/>
      <c r="I3" s="97"/>
      <c r="J3" s="97"/>
      <c r="K3" s="97"/>
      <c r="L3" s="97"/>
      <c r="M3" s="97"/>
      <c r="N3" s="639"/>
      <c r="P3" s="801"/>
      <c r="Q3" s="496" t="s">
        <v>542</v>
      </c>
      <c r="R3" s="497"/>
      <c r="S3" s="498"/>
      <c r="AF3" s="597">
        <f>AF2+AD1</f>
        <v>0</v>
      </c>
      <c r="AG3" s="594">
        <f t="shared" si="0"/>
        <v>80</v>
      </c>
      <c r="AI3" s="594" t="s">
        <v>721</v>
      </c>
      <c r="AJ3" s="595">
        <f>AJ1+(3*AJ4)</f>
        <v>0</v>
      </c>
      <c r="AK3" s="595">
        <f>AJ3</f>
        <v>0</v>
      </c>
      <c r="AL3" s="2120"/>
    </row>
    <row r="4" spans="1:38" ht="15.75" thickBot="1">
      <c r="A4" s="640"/>
      <c r="B4" s="2124" t="s">
        <v>531</v>
      </c>
      <c r="C4" s="2124"/>
      <c r="D4" s="2125" t="str">
        <f>DrawingNumber</f>
        <v>GH 675612</v>
      </c>
      <c r="E4" s="2126"/>
      <c r="F4" s="2127"/>
      <c r="G4" s="97"/>
      <c r="H4" s="97"/>
      <c r="I4" s="2137" t="s">
        <v>532</v>
      </c>
      <c r="J4" s="2137"/>
      <c r="K4" s="2125" t="str">
        <f>RRXDivision</f>
        <v>RegalRexnord - MCS Division</v>
      </c>
      <c r="L4" s="2126"/>
      <c r="M4" s="2127"/>
      <c r="N4" s="639"/>
      <c r="P4" s="802"/>
      <c r="Q4" s="496" t="s">
        <v>551</v>
      </c>
      <c r="R4" s="497"/>
      <c r="S4" s="498"/>
      <c r="AF4" s="597">
        <f>AF3+AD1</f>
        <v>0</v>
      </c>
      <c r="AG4" s="594">
        <f t="shared" si="0"/>
        <v>80</v>
      </c>
      <c r="AI4" s="594" t="s">
        <v>722</v>
      </c>
      <c r="AJ4" s="598">
        <f>AC6</f>
        <v>0</v>
      </c>
      <c r="AK4" s="599"/>
      <c r="AL4" s="2121"/>
    </row>
    <row r="5" spans="1:38" ht="15.75" thickBot="1">
      <c r="A5" s="640"/>
      <c r="B5" s="2128" t="s">
        <v>534</v>
      </c>
      <c r="C5" s="2128"/>
      <c r="D5" s="2129" t="str">
        <f>EngRevLevel</f>
        <v>C</v>
      </c>
      <c r="E5" s="2130"/>
      <c r="F5" s="2131"/>
      <c r="G5" s="97"/>
      <c r="H5" s="97"/>
      <c r="I5" s="2128" t="s">
        <v>308</v>
      </c>
      <c r="J5" s="2128"/>
      <c r="K5" s="2129" t="str">
        <f>SupplierShortName</f>
        <v>RGT</v>
      </c>
      <c r="L5" s="2130"/>
      <c r="M5" s="2131"/>
      <c r="N5" s="639"/>
      <c r="P5" s="803"/>
      <c r="Q5" s="496" t="s">
        <v>556</v>
      </c>
      <c r="R5" s="497"/>
      <c r="S5" s="498"/>
      <c r="AF5" s="597">
        <f>AF4+AD1</f>
        <v>0</v>
      </c>
      <c r="AG5" s="594">
        <f t="shared" si="0"/>
        <v>80</v>
      </c>
      <c r="AJ5" s="598">
        <f>IF(M7=80,S117,S118)</f>
        <v>0</v>
      </c>
    </row>
    <row r="6" spans="1:38" ht="18.75">
      <c r="A6" s="640"/>
      <c r="B6" s="2132" t="s">
        <v>538</v>
      </c>
      <c r="C6" s="2133"/>
      <c r="D6" s="2129" t="str">
        <f>PartName</f>
        <v>Lever</v>
      </c>
      <c r="E6" s="2130"/>
      <c r="F6" s="2130"/>
      <c r="G6" s="97"/>
      <c r="H6" s="97"/>
      <c r="I6" s="2134" t="s">
        <v>539</v>
      </c>
      <c r="J6" s="2134"/>
      <c r="K6" s="2130" t="str">
        <f>SupplierStreetAddress</f>
        <v>45682 West Alpharetta Blvd</v>
      </c>
      <c r="L6" s="2130"/>
      <c r="M6" s="2131"/>
      <c r="N6" s="639"/>
      <c r="Y6" s="600" t="s">
        <v>723</v>
      </c>
      <c r="Z6" s="601" t="s">
        <v>724</v>
      </c>
      <c r="AA6" s="1148" t="s">
        <v>725</v>
      </c>
      <c r="AB6" s="1022">
        <f>I34</f>
        <v>0</v>
      </c>
      <c r="AC6" s="602">
        <f>AB6/AB7</f>
        <v>0</v>
      </c>
      <c r="AF6" s="597">
        <f>AF5+AD1</f>
        <v>0</v>
      </c>
      <c r="AG6" s="594">
        <f t="shared" si="0"/>
        <v>80</v>
      </c>
    </row>
    <row r="7" spans="1:38" ht="21.75" thickBot="1">
      <c r="A7" s="640"/>
      <c r="B7" s="2132" t="s">
        <v>543</v>
      </c>
      <c r="C7" s="2133"/>
      <c r="D7" s="2129" t="str">
        <f>PartNumber</f>
        <v>456734RT</v>
      </c>
      <c r="E7" s="2130"/>
      <c r="F7" s="2130"/>
      <c r="G7" s="97"/>
      <c r="H7" s="97"/>
      <c r="I7" s="2134" t="s">
        <v>544</v>
      </c>
      <c r="J7" s="2134"/>
      <c r="K7" s="2130" t="str">
        <f>SupplierCity</f>
        <v>Memphis</v>
      </c>
      <c r="L7" s="2130"/>
      <c r="M7" s="2131"/>
      <c r="N7" s="639"/>
      <c r="Q7" s="849" t="s">
        <v>471</v>
      </c>
      <c r="Y7" s="603" t="s">
        <v>726</v>
      </c>
      <c r="Z7" s="604"/>
      <c r="AA7" s="605" t="s">
        <v>727</v>
      </c>
      <c r="AB7" s="1149">
        <f>IF(M17=80, Z12, Z13)</f>
        <v>2.3260000000000001</v>
      </c>
      <c r="AC7" s="606"/>
      <c r="AF7" s="597">
        <f>AF6+AD1</f>
        <v>0</v>
      </c>
      <c r="AG7" s="594">
        <f t="shared" si="0"/>
        <v>80</v>
      </c>
    </row>
    <row r="8" spans="1:38" ht="15.75" thickBot="1">
      <c r="A8" s="640"/>
      <c r="B8" s="2132" t="s">
        <v>547</v>
      </c>
      <c r="C8" s="2133"/>
      <c r="D8" s="1707"/>
      <c r="E8" s="2148"/>
      <c r="F8" s="2148"/>
      <c r="G8" s="97"/>
      <c r="H8" s="97"/>
      <c r="I8" s="2134" t="s">
        <v>549</v>
      </c>
      <c r="J8" s="2134"/>
      <c r="K8" s="2130" t="str">
        <f>SupplierState</f>
        <v>Tennessee</v>
      </c>
      <c r="L8" s="2130"/>
      <c r="M8" s="2131"/>
      <c r="N8" s="639"/>
      <c r="AF8" s="597">
        <f>AF7+AD1</f>
        <v>0</v>
      </c>
      <c r="AG8" s="594">
        <f t="shared" si="0"/>
        <v>80</v>
      </c>
    </row>
    <row r="9" spans="1:38" ht="33" customHeight="1" thickBot="1">
      <c r="A9" s="1023"/>
      <c r="B9" s="580"/>
      <c r="C9" s="580"/>
      <c r="D9" s="580"/>
      <c r="E9" s="580"/>
      <c r="F9" s="580"/>
      <c r="G9" s="580"/>
      <c r="H9" s="580"/>
      <c r="I9" s="580"/>
      <c r="J9" s="580"/>
      <c r="K9" s="583" t="s">
        <v>728</v>
      </c>
      <c r="L9" s="580"/>
      <c r="M9" s="580"/>
      <c r="N9" s="1024"/>
      <c r="AF9" s="597"/>
      <c r="AG9" s="594"/>
    </row>
    <row r="10" spans="1:38" ht="24.95" customHeight="1" thickBot="1">
      <c r="A10" s="581"/>
      <c r="B10" s="582"/>
      <c r="C10" s="2149" t="s">
        <v>729</v>
      </c>
      <c r="D10" s="2149"/>
      <c r="E10" s="2149"/>
      <c r="F10" s="2149"/>
      <c r="G10" s="2144" t="s">
        <v>730</v>
      </c>
      <c r="H10" s="2144"/>
      <c r="I10" s="582"/>
      <c r="J10" s="582"/>
      <c r="K10" s="2122" t="s">
        <v>731</v>
      </c>
      <c r="L10" s="2123"/>
      <c r="M10" s="1150"/>
      <c r="N10" s="586"/>
      <c r="O10" s="588" t="s">
        <v>732</v>
      </c>
      <c r="S10" s="607" t="s">
        <v>733</v>
      </c>
      <c r="T10" s="607"/>
      <c r="U10" s="607"/>
      <c r="Y10" s="608" t="s">
        <v>734</v>
      </c>
      <c r="Z10" s="609" t="s">
        <v>735</v>
      </c>
      <c r="AF10" s="597">
        <f>AF8+AD1</f>
        <v>0</v>
      </c>
      <c r="AG10" s="594">
        <f xml:space="preserve"> IF($M$17=80,FREQUENCY($S$11:$S$90,AI23),FREQUENCY($S$11:$S$110,AI23))</f>
        <v>80</v>
      </c>
    </row>
    <row r="11" spans="1:38" ht="24.95" customHeight="1" thickBot="1">
      <c r="A11" s="581"/>
      <c r="B11" s="582"/>
      <c r="C11" s="2142" t="s">
        <v>736</v>
      </c>
      <c r="D11" s="2142"/>
      <c r="E11" s="2142"/>
      <c r="F11" s="2142"/>
      <c r="G11" s="2143"/>
      <c r="H11" s="2145" t="s">
        <v>730</v>
      </c>
      <c r="I11" s="2145"/>
      <c r="J11" s="582"/>
      <c r="K11" s="944" t="s">
        <v>737</v>
      </c>
      <c r="L11" s="1063"/>
      <c r="M11" s="1151"/>
      <c r="N11" s="586"/>
      <c r="O11" s="588">
        <v>1</v>
      </c>
      <c r="P11" s="588">
        <f>(AC6*6)/100</f>
        <v>0</v>
      </c>
      <c r="Q11" s="610">
        <f>Z19-(3*Z18)</f>
        <v>0</v>
      </c>
      <c r="R11" s="611" t="e">
        <f>NORMDIST(Q11,$Z$19,$Z$18,FALSE)*2</f>
        <v>#NUM!</v>
      </c>
      <c r="S11" s="612">
        <f>C13</f>
        <v>0</v>
      </c>
      <c r="T11" s="612"/>
      <c r="U11" s="612"/>
      <c r="Y11" s="613">
        <v>3</v>
      </c>
      <c r="Z11" s="609">
        <v>1.6930000000000001</v>
      </c>
      <c r="AF11" s="597">
        <f>AF10+AD1</f>
        <v>0</v>
      </c>
      <c r="AG11" s="594">
        <f xml:space="preserve"> IF($M$17=80,FREQUENCY($S$11:$S$90,AI24),FREQUENCY($S$11:$S$110,AI24))</f>
        <v>80</v>
      </c>
    </row>
    <row r="12" spans="1:38" ht="24.95" customHeight="1" thickBot="1">
      <c r="A12" s="581"/>
      <c r="B12" s="669"/>
      <c r="C12" s="395" t="s">
        <v>738</v>
      </c>
      <c r="D12" s="395" t="s">
        <v>739</v>
      </c>
      <c r="E12" s="395" t="s">
        <v>740</v>
      </c>
      <c r="F12" s="395" t="s">
        <v>741</v>
      </c>
      <c r="G12" s="395" t="s">
        <v>742</v>
      </c>
      <c r="H12" s="394" t="s">
        <v>743</v>
      </c>
      <c r="I12" s="394" t="s">
        <v>480</v>
      </c>
      <c r="J12" s="789"/>
      <c r="K12" s="790" t="s">
        <v>744</v>
      </c>
      <c r="L12" s="1152"/>
      <c r="M12" s="1150"/>
      <c r="N12" s="586"/>
      <c r="O12" s="588">
        <f>O11+1</f>
        <v>2</v>
      </c>
      <c r="Q12" s="610">
        <f>Q11+$P$11</f>
        <v>0</v>
      </c>
      <c r="R12" s="611" t="e">
        <f t="shared" ref="R12:R75" si="1">NORMDIST(Q12,$Z$19,$Z$18,FALSE)*2</f>
        <v>#NUM!</v>
      </c>
      <c r="S12" s="612">
        <f t="shared" ref="S12:S30" si="2">C14</f>
        <v>0</v>
      </c>
      <c r="T12" s="612"/>
      <c r="U12" s="612"/>
      <c r="Y12" s="613">
        <v>4</v>
      </c>
      <c r="Z12" s="609">
        <v>2.0590000000000002</v>
      </c>
      <c r="AF12" s="597">
        <f>AI25</f>
        <v>0</v>
      </c>
      <c r="AG12" s="594">
        <f xml:space="preserve"> IF($M$17=80,FREQUENCY($S$11:$S$90,AI25),FREQUENCY($S$11:$S$110,AI25))</f>
        <v>80</v>
      </c>
      <c r="AI12" s="614">
        <f>AI16-AJ4</f>
        <v>0</v>
      </c>
      <c r="AJ12" s="615">
        <f>IF($M$17=80,MIN(S11:S90),MIN(S11:S11:S110))</f>
        <v>0</v>
      </c>
      <c r="AK12" s="594" t="s">
        <v>745</v>
      </c>
    </row>
    <row r="13" spans="1:38" ht="24.95" customHeight="1" thickBot="1">
      <c r="A13" s="581"/>
      <c r="B13" s="670">
        <v>1</v>
      </c>
      <c r="C13" s="1153"/>
      <c r="D13" s="1154"/>
      <c r="E13" s="1154"/>
      <c r="F13" s="1154"/>
      <c r="G13" s="1155"/>
      <c r="H13" s="664" t="e">
        <f t="shared" ref="H13:H32" si="3">IF($M$16=80,AVERAGE(C13:F13),AVERAGE(C13:G13))</f>
        <v>#DIV/0!</v>
      </c>
      <c r="I13" s="665">
        <f t="shared" ref="I13:I32" si="4">IF($M$16=80, MAX(C13:F13)-MIN(C13:F13), MAX(C13:G13)-MIN(C13:G13))</f>
        <v>0</v>
      </c>
      <c r="J13" s="584"/>
      <c r="K13" s="582"/>
      <c r="L13" s="582"/>
      <c r="M13" s="582"/>
      <c r="N13" s="586"/>
      <c r="O13" s="588">
        <f t="shared" ref="O13:O76" si="5">O12+1</f>
        <v>3</v>
      </c>
      <c r="Q13" s="610">
        <f t="shared" ref="Q13:Q76" si="6">Q12+$P$11</f>
        <v>0</v>
      </c>
      <c r="R13" s="611" t="e">
        <f t="shared" si="1"/>
        <v>#NUM!</v>
      </c>
      <c r="S13" s="612">
        <f t="shared" si="2"/>
        <v>0</v>
      </c>
      <c r="T13" s="612"/>
      <c r="U13" s="612"/>
      <c r="Y13" s="613">
        <v>5</v>
      </c>
      <c r="Z13" s="609">
        <v>2.3260000000000001</v>
      </c>
      <c r="AI13" s="614">
        <f>+AJ3</f>
        <v>0</v>
      </c>
      <c r="AJ13" s="615">
        <f>IF($M$17=80,MAX(S11:S90),MAX(S11:S110))</f>
        <v>0</v>
      </c>
      <c r="AK13" s="594" t="s">
        <v>746</v>
      </c>
    </row>
    <row r="14" spans="1:38" ht="24.95" customHeight="1" thickBot="1">
      <c r="A14" s="581"/>
      <c r="B14" s="670">
        <v>2</v>
      </c>
      <c r="C14" s="1156"/>
      <c r="D14" s="846"/>
      <c r="E14" s="846"/>
      <c r="F14" s="846"/>
      <c r="G14" s="575"/>
      <c r="H14" s="664" t="e">
        <f t="shared" si="3"/>
        <v>#DIV/0!</v>
      </c>
      <c r="I14" s="665">
        <f t="shared" si="4"/>
        <v>0</v>
      </c>
      <c r="J14" s="584"/>
      <c r="K14" s="582"/>
      <c r="L14" s="582"/>
      <c r="M14" s="582"/>
      <c r="N14" s="586"/>
      <c r="O14" s="588">
        <f t="shared" si="5"/>
        <v>4</v>
      </c>
      <c r="Q14" s="610">
        <f t="shared" si="6"/>
        <v>0</v>
      </c>
      <c r="R14" s="611" t="e">
        <f t="shared" si="1"/>
        <v>#NUM!</v>
      </c>
      <c r="S14" s="612">
        <f t="shared" si="2"/>
        <v>0</v>
      </c>
      <c r="T14" s="612"/>
      <c r="U14" s="612"/>
      <c r="AE14" s="616" t="s">
        <v>747</v>
      </c>
      <c r="AF14" s="617" t="s">
        <v>748</v>
      </c>
    </row>
    <row r="15" spans="1:38" ht="24.95" customHeight="1" thickBot="1">
      <c r="A15" s="581"/>
      <c r="B15" s="670">
        <v>3</v>
      </c>
      <c r="C15" s="1156"/>
      <c r="D15" s="846"/>
      <c r="E15" s="846"/>
      <c r="F15" s="846"/>
      <c r="G15" s="575"/>
      <c r="H15" s="664" t="e">
        <f t="shared" si="3"/>
        <v>#DIV/0!</v>
      </c>
      <c r="I15" s="665">
        <f t="shared" si="4"/>
        <v>0</v>
      </c>
      <c r="J15" s="585"/>
      <c r="K15" s="582"/>
      <c r="L15" s="582"/>
      <c r="M15" s="582"/>
      <c r="N15" s="586"/>
      <c r="O15" s="588">
        <f t="shared" si="5"/>
        <v>5</v>
      </c>
      <c r="Q15" s="610">
        <f t="shared" si="6"/>
        <v>0</v>
      </c>
      <c r="R15" s="611" t="e">
        <f t="shared" si="1"/>
        <v>#NUM!</v>
      </c>
      <c r="S15" s="612">
        <f t="shared" si="2"/>
        <v>0</v>
      </c>
      <c r="T15" s="612"/>
      <c r="U15" s="612"/>
      <c r="AE15" s="618">
        <f>AVERAGE(AE1:AF1)</f>
        <v>0</v>
      </c>
      <c r="AF15" s="619">
        <f>AG1</f>
        <v>80</v>
      </c>
      <c r="AI15" s="620">
        <f>IF(AJ12&lt;AI12,AJ12,AI12)</f>
        <v>0</v>
      </c>
    </row>
    <row r="16" spans="1:38" ht="24.95" customHeight="1" thickBot="1">
      <c r="A16" s="581"/>
      <c r="B16" s="670">
        <v>4</v>
      </c>
      <c r="C16" s="1156"/>
      <c r="D16" s="846"/>
      <c r="E16" s="846"/>
      <c r="F16" s="846"/>
      <c r="G16" s="575"/>
      <c r="H16" s="664" t="e">
        <f t="shared" si="3"/>
        <v>#DIV/0!</v>
      </c>
      <c r="I16" s="665">
        <f t="shared" si="4"/>
        <v>0</v>
      </c>
      <c r="J16" s="585"/>
      <c r="K16" s="1157" t="s">
        <v>749</v>
      </c>
      <c r="L16" s="1158"/>
      <c r="M16" s="1159">
        <f>COUNTA(C13:G32)</f>
        <v>0</v>
      </c>
      <c r="N16" s="586"/>
      <c r="O16" s="588">
        <f t="shared" si="5"/>
        <v>6</v>
      </c>
      <c r="Q16" s="610">
        <f t="shared" si="6"/>
        <v>0</v>
      </c>
      <c r="R16" s="611" t="e">
        <f t="shared" si="1"/>
        <v>#NUM!</v>
      </c>
      <c r="S16" s="612">
        <f t="shared" si="2"/>
        <v>0</v>
      </c>
      <c r="T16" s="612"/>
      <c r="U16" s="612"/>
      <c r="AE16" s="621">
        <f t="shared" ref="AE16:AE22" si="7">AVERAGE(AF1:AF2)</f>
        <v>0</v>
      </c>
      <c r="AF16" s="619">
        <f t="shared" ref="AF16:AF22" si="8">AG2-AG1</f>
        <v>0</v>
      </c>
      <c r="AI16" s="620">
        <f t="shared" ref="AI16:AI22" si="9">AF2</f>
        <v>0</v>
      </c>
    </row>
    <row r="17" spans="1:35" ht="24.95" customHeight="1" thickBot="1">
      <c r="A17" s="581"/>
      <c r="B17" s="670">
        <v>5</v>
      </c>
      <c r="C17" s="1156"/>
      <c r="D17" s="846"/>
      <c r="E17" s="846"/>
      <c r="F17" s="846"/>
      <c r="G17" s="575"/>
      <c r="H17" s="664" t="e">
        <f t="shared" si="3"/>
        <v>#DIV/0!</v>
      </c>
      <c r="I17" s="665">
        <f t="shared" si="4"/>
        <v>0</v>
      </c>
      <c r="J17" s="585"/>
      <c r="K17" s="1160" t="s">
        <v>750</v>
      </c>
      <c r="L17" s="637"/>
      <c r="M17" s="1161" t="str">
        <f>IF(AND(F32&lt;&gt;0,G13=0),80, IF(AND(F32&lt;&gt;0,G13&lt;&gt;0,G32&lt;&gt;0),100,"More Data"))</f>
        <v>More Data</v>
      </c>
      <c r="N17" s="586"/>
      <c r="O17" s="588">
        <f t="shared" si="5"/>
        <v>7</v>
      </c>
      <c r="Q17" s="610">
        <f t="shared" si="6"/>
        <v>0</v>
      </c>
      <c r="R17" s="611" t="e">
        <f t="shared" si="1"/>
        <v>#NUM!</v>
      </c>
      <c r="S17" s="612">
        <f t="shared" si="2"/>
        <v>0</v>
      </c>
      <c r="T17" s="612"/>
      <c r="U17" s="612"/>
      <c r="Y17" s="590" t="s">
        <v>751</v>
      </c>
      <c r="AE17" s="621">
        <f t="shared" si="7"/>
        <v>0</v>
      </c>
      <c r="AF17" s="619">
        <f t="shared" si="8"/>
        <v>0</v>
      </c>
      <c r="AI17" s="620">
        <f t="shared" si="9"/>
        <v>0</v>
      </c>
    </row>
    <row r="18" spans="1:35" ht="24.95" customHeight="1" thickBot="1">
      <c r="A18" s="581"/>
      <c r="B18" s="670">
        <v>6</v>
      </c>
      <c r="C18" s="1156"/>
      <c r="D18" s="846"/>
      <c r="E18" s="846"/>
      <c r="F18" s="846"/>
      <c r="G18" s="575"/>
      <c r="H18" s="664" t="e">
        <f t="shared" si="3"/>
        <v>#DIV/0!</v>
      </c>
      <c r="I18" s="665">
        <f t="shared" si="4"/>
        <v>0</v>
      </c>
      <c r="J18" s="585"/>
      <c r="K18" s="2146" t="s">
        <v>752</v>
      </c>
      <c r="L18" s="2147"/>
      <c r="M18" s="1162">
        <f>M12</f>
        <v>0</v>
      </c>
      <c r="N18" s="586"/>
      <c r="O18" s="588">
        <f t="shared" si="5"/>
        <v>8</v>
      </c>
      <c r="Q18" s="610">
        <f t="shared" si="6"/>
        <v>0</v>
      </c>
      <c r="R18" s="611" t="e">
        <f t="shared" si="1"/>
        <v>#NUM!</v>
      </c>
      <c r="S18" s="612">
        <f t="shared" si="2"/>
        <v>0</v>
      </c>
      <c r="T18" s="612"/>
      <c r="U18" s="612"/>
      <c r="Y18" s="622" t="s">
        <v>753</v>
      </c>
      <c r="Z18" s="623">
        <f>AC6</f>
        <v>0</v>
      </c>
      <c r="AE18" s="621">
        <f t="shared" si="7"/>
        <v>0</v>
      </c>
      <c r="AF18" s="619">
        <f t="shared" si="8"/>
        <v>0</v>
      </c>
      <c r="AI18" s="620">
        <f t="shared" si="9"/>
        <v>0</v>
      </c>
    </row>
    <row r="19" spans="1:35" ht="24.95" customHeight="1" thickBot="1">
      <c r="A19" s="581"/>
      <c r="B19" s="670">
        <v>7</v>
      </c>
      <c r="C19" s="1156"/>
      <c r="D19" s="846"/>
      <c r="E19" s="846"/>
      <c r="F19" s="846"/>
      <c r="G19" s="575"/>
      <c r="H19" s="664" t="e">
        <f t="shared" si="3"/>
        <v>#DIV/0!</v>
      </c>
      <c r="I19" s="665">
        <f t="shared" si="4"/>
        <v>0</v>
      </c>
      <c r="J19" s="585"/>
      <c r="K19" s="1163" t="s">
        <v>754</v>
      </c>
      <c r="L19" s="787"/>
      <c r="M19" s="1162">
        <f>M10</f>
        <v>0</v>
      </c>
      <c r="N19" s="586"/>
      <c r="O19" s="588">
        <f t="shared" si="5"/>
        <v>9</v>
      </c>
      <c r="Q19" s="610">
        <f t="shared" si="6"/>
        <v>0</v>
      </c>
      <c r="R19" s="611" t="e">
        <f t="shared" si="1"/>
        <v>#NUM!</v>
      </c>
      <c r="S19" s="612">
        <f t="shared" si="2"/>
        <v>0</v>
      </c>
      <c r="T19" s="612"/>
      <c r="U19" s="612"/>
      <c r="Y19" s="622" t="s">
        <v>755</v>
      </c>
      <c r="Z19" s="623">
        <f>AJ1</f>
        <v>0</v>
      </c>
      <c r="AE19" s="621">
        <f t="shared" si="7"/>
        <v>0</v>
      </c>
      <c r="AF19" s="619">
        <f t="shared" si="8"/>
        <v>0</v>
      </c>
      <c r="AI19" s="620">
        <f t="shared" si="9"/>
        <v>0</v>
      </c>
    </row>
    <row r="20" spans="1:35" ht="24.95" customHeight="1" thickBot="1">
      <c r="A20" s="581"/>
      <c r="B20" s="670">
        <v>8</v>
      </c>
      <c r="C20" s="1156"/>
      <c r="D20" s="846"/>
      <c r="E20" s="846"/>
      <c r="F20" s="846"/>
      <c r="G20" s="575"/>
      <c r="H20" s="664" t="e">
        <f t="shared" si="3"/>
        <v>#DIV/0!</v>
      </c>
      <c r="I20" s="665">
        <f t="shared" si="4"/>
        <v>0</v>
      </c>
      <c r="J20" s="585"/>
      <c r="K20" s="1164" t="s">
        <v>756</v>
      </c>
      <c r="L20" s="638"/>
      <c r="M20" s="1165" t="e">
        <f>H33</f>
        <v>#DIV/0!</v>
      </c>
      <c r="N20" s="586"/>
      <c r="O20" s="588">
        <f t="shared" si="5"/>
        <v>10</v>
      </c>
      <c r="Q20" s="610">
        <f t="shared" si="6"/>
        <v>0</v>
      </c>
      <c r="R20" s="611" t="e">
        <f t="shared" si="1"/>
        <v>#NUM!</v>
      </c>
      <c r="S20" s="612">
        <f t="shared" si="2"/>
        <v>0</v>
      </c>
      <c r="T20" s="612"/>
      <c r="U20" s="612"/>
      <c r="Y20" s="622" t="s">
        <v>757</v>
      </c>
      <c r="Z20" s="623">
        <f>IF($M$17=80,MEDIAN(S11:S90),MEDIAN(S11:S110))</f>
        <v>0</v>
      </c>
      <c r="AE20" s="621">
        <f t="shared" si="7"/>
        <v>0</v>
      </c>
      <c r="AF20" s="619">
        <f t="shared" si="8"/>
        <v>0</v>
      </c>
      <c r="AI20" s="620">
        <f t="shared" si="9"/>
        <v>0</v>
      </c>
    </row>
    <row r="21" spans="1:35" ht="24.95" customHeight="1" thickBot="1">
      <c r="A21" s="581"/>
      <c r="B21" s="670">
        <v>9</v>
      </c>
      <c r="C21" s="1156"/>
      <c r="D21" s="846"/>
      <c r="E21" s="846"/>
      <c r="F21" s="846"/>
      <c r="G21" s="575"/>
      <c r="H21" s="664" t="e">
        <f t="shared" si="3"/>
        <v>#DIV/0!</v>
      </c>
      <c r="I21" s="665">
        <f t="shared" si="4"/>
        <v>0</v>
      </c>
      <c r="J21" s="585"/>
      <c r="K21" s="1164" t="s">
        <v>758</v>
      </c>
      <c r="L21" s="638"/>
      <c r="M21" s="1165">
        <f>AC6</f>
        <v>0</v>
      </c>
      <c r="N21" s="586"/>
      <c r="O21" s="588">
        <f t="shared" si="5"/>
        <v>11</v>
      </c>
      <c r="Q21" s="610">
        <f t="shared" si="6"/>
        <v>0</v>
      </c>
      <c r="R21" s="611" t="e">
        <f t="shared" si="1"/>
        <v>#NUM!</v>
      </c>
      <c r="S21" s="612">
        <f t="shared" si="2"/>
        <v>0</v>
      </c>
      <c r="T21" s="612"/>
      <c r="U21" s="612"/>
      <c r="Y21" s="622" t="s">
        <v>759</v>
      </c>
      <c r="Z21" s="623">
        <f>IF($M$17=80,MODE(S11:S90),MODE(S11:S110))</f>
        <v>0</v>
      </c>
      <c r="AE21" s="621">
        <f t="shared" si="7"/>
        <v>0</v>
      </c>
      <c r="AF21" s="619">
        <f t="shared" si="8"/>
        <v>0</v>
      </c>
      <c r="AI21" s="620">
        <f t="shared" si="9"/>
        <v>0</v>
      </c>
    </row>
    <row r="22" spans="1:35" ht="24.95" customHeight="1" thickBot="1">
      <c r="A22" s="581"/>
      <c r="B22" s="670">
        <v>10</v>
      </c>
      <c r="C22" s="1156"/>
      <c r="D22" s="846"/>
      <c r="E22" s="846"/>
      <c r="F22" s="846"/>
      <c r="G22" s="575"/>
      <c r="H22" s="664" t="e">
        <f t="shared" si="3"/>
        <v>#DIV/0!</v>
      </c>
      <c r="I22" s="665">
        <f t="shared" si="4"/>
        <v>0</v>
      </c>
      <c r="J22" s="585"/>
      <c r="K22" s="1163" t="s">
        <v>760</v>
      </c>
      <c r="L22" s="787"/>
      <c r="M22" s="1165" t="e">
        <f>(M20-M18)/(3*M21)</f>
        <v>#DIV/0!</v>
      </c>
      <c r="N22" s="586"/>
      <c r="O22" s="588">
        <f t="shared" si="5"/>
        <v>12</v>
      </c>
      <c r="Q22" s="610">
        <f t="shared" si="6"/>
        <v>0</v>
      </c>
      <c r="R22" s="611" t="e">
        <f t="shared" si="1"/>
        <v>#NUM!</v>
      </c>
      <c r="S22" s="612">
        <f t="shared" si="2"/>
        <v>0</v>
      </c>
      <c r="T22" s="612"/>
      <c r="U22" s="612"/>
      <c r="AE22" s="621">
        <f t="shared" si="7"/>
        <v>0</v>
      </c>
      <c r="AF22" s="619">
        <f t="shared" si="8"/>
        <v>0</v>
      </c>
      <c r="AI22" s="620">
        <f t="shared" si="9"/>
        <v>0</v>
      </c>
    </row>
    <row r="23" spans="1:35" ht="24.95" customHeight="1" thickBot="1">
      <c r="A23" s="581"/>
      <c r="B23" s="670">
        <v>11</v>
      </c>
      <c r="C23" s="1156"/>
      <c r="D23" s="846"/>
      <c r="E23" s="846"/>
      <c r="F23" s="846"/>
      <c r="G23" s="575"/>
      <c r="H23" s="664" t="e">
        <f t="shared" si="3"/>
        <v>#DIV/0!</v>
      </c>
      <c r="I23" s="665">
        <f t="shared" si="4"/>
        <v>0</v>
      </c>
      <c r="J23" s="585"/>
      <c r="K23" s="1163" t="s">
        <v>761</v>
      </c>
      <c r="L23" s="787"/>
      <c r="M23" s="1165" t="e">
        <f>(M19-M20)/(3*M21)</f>
        <v>#DIV/0!</v>
      </c>
      <c r="N23" s="586"/>
      <c r="O23" s="588">
        <f t="shared" si="5"/>
        <v>13</v>
      </c>
      <c r="Q23" s="610">
        <f t="shared" si="6"/>
        <v>0</v>
      </c>
      <c r="R23" s="611" t="e">
        <f t="shared" si="1"/>
        <v>#NUM!</v>
      </c>
      <c r="S23" s="612">
        <f t="shared" si="2"/>
        <v>0</v>
      </c>
      <c r="T23" s="612"/>
      <c r="U23" s="612"/>
      <c r="AA23" s="624"/>
      <c r="AE23" s="621">
        <f>AVERAGE(AF8:AF10)</f>
        <v>0</v>
      </c>
      <c r="AF23" s="619">
        <f>AG10-AG8</f>
        <v>0</v>
      </c>
      <c r="AI23" s="620">
        <f t="shared" ref="AI23:AI24" si="10">AF10</f>
        <v>0</v>
      </c>
    </row>
    <row r="24" spans="1:35" ht="24.95" customHeight="1" thickBot="1">
      <c r="A24" s="581"/>
      <c r="B24" s="670">
        <v>12</v>
      </c>
      <c r="C24" s="1156"/>
      <c r="D24" s="846"/>
      <c r="E24" s="846"/>
      <c r="F24" s="846"/>
      <c r="G24" s="575"/>
      <c r="H24" s="664" t="e">
        <f t="shared" si="3"/>
        <v>#DIV/0!</v>
      </c>
      <c r="I24" s="665">
        <f t="shared" si="4"/>
        <v>0</v>
      </c>
      <c r="J24" s="585"/>
      <c r="K24" s="1163" t="s">
        <v>762</v>
      </c>
      <c r="L24" s="787"/>
      <c r="M24" s="1165" t="e">
        <f>MIN(M22,M23)</f>
        <v>#DIV/0!</v>
      </c>
      <c r="N24" s="586"/>
      <c r="O24" s="588">
        <f t="shared" si="5"/>
        <v>14</v>
      </c>
      <c r="Q24" s="610">
        <f t="shared" si="6"/>
        <v>0</v>
      </c>
      <c r="R24" s="611" t="e">
        <f t="shared" si="1"/>
        <v>#NUM!</v>
      </c>
      <c r="S24" s="612">
        <f t="shared" si="2"/>
        <v>0</v>
      </c>
      <c r="T24" s="612"/>
      <c r="U24" s="612"/>
      <c r="Y24" s="623" t="s">
        <v>745</v>
      </c>
      <c r="Z24" s="623">
        <f>AJ12</f>
        <v>0</v>
      </c>
      <c r="AA24" s="624"/>
      <c r="AE24" s="621">
        <f t="shared" ref="AE24:AE25" si="11">AVERAGE(AF10:AF11)</f>
        <v>0</v>
      </c>
      <c r="AF24" s="619">
        <f t="shared" ref="AF24:AF25" si="12">AG11-AG10</f>
        <v>0</v>
      </c>
      <c r="AI24" s="620">
        <f t="shared" si="10"/>
        <v>0</v>
      </c>
    </row>
    <row r="25" spans="1:35" ht="24.95" customHeight="1" thickBot="1">
      <c r="A25" s="581"/>
      <c r="B25" s="670">
        <v>13</v>
      </c>
      <c r="C25" s="1156"/>
      <c r="D25" s="846"/>
      <c r="E25" s="846"/>
      <c r="F25" s="846"/>
      <c r="G25" s="575"/>
      <c r="H25" s="664" t="e">
        <f t="shared" si="3"/>
        <v>#DIV/0!</v>
      </c>
      <c r="I25" s="665">
        <f t="shared" si="4"/>
        <v>0</v>
      </c>
      <c r="J25" s="585"/>
      <c r="K25" s="2140" t="s">
        <v>763</v>
      </c>
      <c r="L25" s="2141"/>
      <c r="M25" s="788" t="e">
        <f>KURT(S11:S90)</f>
        <v>#DIV/0!</v>
      </c>
      <c r="N25" s="586"/>
      <c r="O25" s="588">
        <f t="shared" si="5"/>
        <v>15</v>
      </c>
      <c r="Q25" s="610">
        <f t="shared" si="6"/>
        <v>0</v>
      </c>
      <c r="R25" s="611" t="e">
        <f t="shared" si="1"/>
        <v>#NUM!</v>
      </c>
      <c r="S25" s="612">
        <f t="shared" si="2"/>
        <v>0</v>
      </c>
      <c r="T25" s="612"/>
      <c r="U25" s="612"/>
      <c r="Y25" s="623" t="s">
        <v>746</v>
      </c>
      <c r="Z25" s="623">
        <f>AJ13</f>
        <v>0</v>
      </c>
      <c r="AA25" s="624"/>
      <c r="AE25" s="621">
        <f t="shared" si="11"/>
        <v>0</v>
      </c>
      <c r="AF25" s="619">
        <f t="shared" si="12"/>
        <v>0</v>
      </c>
      <c r="AI25" s="620">
        <f>IF(AJ13&gt;AI13,AJ13,AI13)</f>
        <v>0</v>
      </c>
    </row>
    <row r="26" spans="1:35" ht="24.95" customHeight="1" thickBot="1">
      <c r="A26" s="581"/>
      <c r="B26" s="670">
        <v>14</v>
      </c>
      <c r="C26" s="1156"/>
      <c r="D26" s="846"/>
      <c r="E26" s="846"/>
      <c r="F26" s="846"/>
      <c r="G26" s="575"/>
      <c r="H26" s="664" t="e">
        <f t="shared" si="3"/>
        <v>#DIV/0!</v>
      </c>
      <c r="I26" s="665">
        <f t="shared" si="4"/>
        <v>0</v>
      </c>
      <c r="J26" s="585"/>
      <c r="K26" s="582"/>
      <c r="L26" s="582"/>
      <c r="M26" s="582"/>
      <c r="N26" s="586"/>
      <c r="O26" s="588">
        <f t="shared" si="5"/>
        <v>16</v>
      </c>
      <c r="Q26" s="610">
        <f t="shared" si="6"/>
        <v>0</v>
      </c>
      <c r="R26" s="611" t="e">
        <f t="shared" si="1"/>
        <v>#NUM!</v>
      </c>
      <c r="S26" s="612">
        <f t="shared" si="2"/>
        <v>0</v>
      </c>
      <c r="T26" s="612"/>
      <c r="U26" s="612"/>
      <c r="Y26" s="590" t="s">
        <v>480</v>
      </c>
      <c r="Z26" s="623">
        <f>Z25-Z24</f>
        <v>0</v>
      </c>
      <c r="AA26" s="624"/>
      <c r="AE26" s="591"/>
      <c r="AF26" s="591"/>
    </row>
    <row r="27" spans="1:35" ht="24.95" customHeight="1" thickBot="1">
      <c r="A27" s="581"/>
      <c r="B27" s="670">
        <v>15</v>
      </c>
      <c r="C27" s="1156"/>
      <c r="D27" s="846"/>
      <c r="E27" s="846"/>
      <c r="F27" s="846"/>
      <c r="G27" s="575"/>
      <c r="H27" s="664" t="e">
        <f t="shared" si="3"/>
        <v>#DIV/0!</v>
      </c>
      <c r="I27" s="665">
        <f t="shared" si="4"/>
        <v>0</v>
      </c>
      <c r="J27" s="585"/>
      <c r="K27" s="582"/>
      <c r="L27" s="582"/>
      <c r="M27" s="582"/>
      <c r="N27" s="586"/>
      <c r="O27" s="588">
        <f t="shared" si="5"/>
        <v>17</v>
      </c>
      <c r="Q27" s="610">
        <f t="shared" si="6"/>
        <v>0</v>
      </c>
      <c r="R27" s="611" t="e">
        <f t="shared" si="1"/>
        <v>#NUM!</v>
      </c>
      <c r="S27" s="612">
        <f t="shared" si="2"/>
        <v>0</v>
      </c>
      <c r="T27" s="612"/>
      <c r="U27" s="612"/>
      <c r="AA27" s="624"/>
      <c r="AE27" s="591" t="s">
        <v>764</v>
      </c>
      <c r="AF27" s="598">
        <f>SUM(AF15:AF25)</f>
        <v>80</v>
      </c>
    </row>
    <row r="28" spans="1:35" ht="24.95" customHeight="1" thickBot="1">
      <c r="A28" s="581"/>
      <c r="B28" s="670">
        <v>16</v>
      </c>
      <c r="C28" s="1156"/>
      <c r="D28" s="846"/>
      <c r="E28" s="846"/>
      <c r="F28" s="846"/>
      <c r="G28" s="575"/>
      <c r="H28" s="664" t="e">
        <f t="shared" si="3"/>
        <v>#DIV/0!</v>
      </c>
      <c r="I28" s="665">
        <f t="shared" si="4"/>
        <v>0</v>
      </c>
      <c r="J28" s="585"/>
      <c r="K28" s="582"/>
      <c r="L28" s="582"/>
      <c r="M28" s="582"/>
      <c r="N28" s="586"/>
      <c r="O28" s="588">
        <f t="shared" si="5"/>
        <v>18</v>
      </c>
      <c r="Q28" s="610">
        <f t="shared" si="6"/>
        <v>0</v>
      </c>
      <c r="R28" s="611" t="e">
        <f t="shared" si="1"/>
        <v>#NUM!</v>
      </c>
      <c r="S28" s="612">
        <f t="shared" si="2"/>
        <v>0</v>
      </c>
      <c r="T28" s="612"/>
      <c r="U28" s="612"/>
      <c r="Y28" s="590" t="s">
        <v>765</v>
      </c>
      <c r="Z28" s="590">
        <f>Z26/8</f>
        <v>0</v>
      </c>
      <c r="AA28" s="624"/>
      <c r="AE28" s="591" t="s">
        <v>766</v>
      </c>
      <c r="AF28" s="598">
        <f>(MAX(AF15:AF25))</f>
        <v>80</v>
      </c>
    </row>
    <row r="29" spans="1:35" ht="24.95" customHeight="1" thickBot="1">
      <c r="A29" s="581"/>
      <c r="B29" s="670">
        <v>17</v>
      </c>
      <c r="C29" s="1156"/>
      <c r="D29" s="846"/>
      <c r="E29" s="846"/>
      <c r="F29" s="846"/>
      <c r="G29" s="575"/>
      <c r="H29" s="664" t="e">
        <f t="shared" si="3"/>
        <v>#DIV/0!</v>
      </c>
      <c r="I29" s="665">
        <f t="shared" si="4"/>
        <v>0</v>
      </c>
      <c r="J29" s="585"/>
      <c r="K29" s="582"/>
      <c r="L29" s="582"/>
      <c r="M29" s="582"/>
      <c r="N29" s="586"/>
      <c r="O29" s="588">
        <f t="shared" si="5"/>
        <v>19</v>
      </c>
      <c r="Q29" s="610">
        <f t="shared" si="6"/>
        <v>0</v>
      </c>
      <c r="R29" s="611" t="e">
        <f t="shared" si="1"/>
        <v>#NUM!</v>
      </c>
      <c r="S29" s="612">
        <f t="shared" si="2"/>
        <v>0</v>
      </c>
      <c r="T29" s="612"/>
      <c r="U29" s="612"/>
      <c r="Y29" s="590" t="s">
        <v>767</v>
      </c>
      <c r="Z29" s="590">
        <f>AD1</f>
        <v>0</v>
      </c>
      <c r="AA29" s="624"/>
    </row>
    <row r="30" spans="1:35" ht="24.95" customHeight="1" thickBot="1">
      <c r="A30" s="581"/>
      <c r="B30" s="670">
        <v>18</v>
      </c>
      <c r="C30" s="1156"/>
      <c r="D30" s="846"/>
      <c r="E30" s="846"/>
      <c r="F30" s="846"/>
      <c r="G30" s="575"/>
      <c r="H30" s="664" t="e">
        <f t="shared" si="3"/>
        <v>#DIV/0!</v>
      </c>
      <c r="I30" s="665">
        <f t="shared" si="4"/>
        <v>0</v>
      </c>
      <c r="J30" s="585"/>
      <c r="K30" s="582"/>
      <c r="L30" s="582"/>
      <c r="M30" s="582"/>
      <c r="N30" s="586"/>
      <c r="O30" s="588">
        <f t="shared" si="5"/>
        <v>20</v>
      </c>
      <c r="Q30" s="610">
        <f t="shared" si="6"/>
        <v>0</v>
      </c>
      <c r="R30" s="611" t="e">
        <f t="shared" si="1"/>
        <v>#NUM!</v>
      </c>
      <c r="S30" s="612">
        <f t="shared" si="2"/>
        <v>0</v>
      </c>
      <c r="T30" s="612"/>
      <c r="U30" s="612"/>
      <c r="AA30" s="624"/>
    </row>
    <row r="31" spans="1:35" ht="24.95" customHeight="1" thickBot="1">
      <c r="A31" s="581"/>
      <c r="B31" s="670">
        <v>19</v>
      </c>
      <c r="C31" s="1156"/>
      <c r="D31" s="846"/>
      <c r="E31" s="846"/>
      <c r="F31" s="846"/>
      <c r="G31" s="575"/>
      <c r="H31" s="664" t="e">
        <f t="shared" si="3"/>
        <v>#DIV/0!</v>
      </c>
      <c r="I31" s="665">
        <f t="shared" si="4"/>
        <v>0</v>
      </c>
      <c r="J31" s="585"/>
      <c r="K31" s="582"/>
      <c r="L31" s="582"/>
      <c r="M31" s="582"/>
      <c r="N31" s="586"/>
      <c r="O31" s="588">
        <f t="shared" si="5"/>
        <v>21</v>
      </c>
      <c r="Q31" s="610">
        <f t="shared" si="6"/>
        <v>0</v>
      </c>
      <c r="R31" s="611" t="e">
        <f t="shared" si="1"/>
        <v>#NUM!</v>
      </c>
      <c r="S31" s="612">
        <f t="shared" ref="S31:S50" si="13">D13</f>
        <v>0</v>
      </c>
      <c r="T31" s="612"/>
      <c r="U31" s="612"/>
      <c r="AA31" s="624"/>
    </row>
    <row r="32" spans="1:35" ht="24.95" customHeight="1" thickBot="1">
      <c r="A32" s="581"/>
      <c r="B32" s="670">
        <v>20</v>
      </c>
      <c r="C32" s="847"/>
      <c r="D32" s="848"/>
      <c r="E32" s="848"/>
      <c r="F32" s="848"/>
      <c r="G32" s="575"/>
      <c r="H32" s="664" t="e">
        <f t="shared" si="3"/>
        <v>#DIV/0!</v>
      </c>
      <c r="I32" s="665">
        <f t="shared" si="4"/>
        <v>0</v>
      </c>
      <c r="J32" s="585"/>
      <c r="K32" s="582"/>
      <c r="L32" s="582"/>
      <c r="M32" s="582"/>
      <c r="N32" s="586"/>
      <c r="O32" s="588">
        <f t="shared" si="5"/>
        <v>22</v>
      </c>
      <c r="Q32" s="610">
        <f t="shared" si="6"/>
        <v>0</v>
      </c>
      <c r="R32" s="611" t="e">
        <f t="shared" si="1"/>
        <v>#NUM!</v>
      </c>
      <c r="S32" s="612">
        <f t="shared" si="13"/>
        <v>0</v>
      </c>
      <c r="T32" s="612"/>
      <c r="U32" s="612"/>
      <c r="AA32" s="624"/>
    </row>
    <row r="33" spans="1:29" ht="24.95" customHeight="1">
      <c r="A33" s="581"/>
      <c r="B33" s="582"/>
      <c r="C33" s="582"/>
      <c r="D33" s="582"/>
      <c r="E33" s="582"/>
      <c r="F33" s="582"/>
      <c r="G33" s="672" t="s">
        <v>768</v>
      </c>
      <c r="H33" s="1166" t="e">
        <f>AVERAGE(H13:H32)</f>
        <v>#DIV/0!</v>
      </c>
      <c r="I33" s="1167"/>
      <c r="J33" s="582"/>
      <c r="K33" s="582"/>
      <c r="L33" s="1168" t="s">
        <v>769</v>
      </c>
      <c r="M33" s="1169" t="e">
        <f>(45.2-44.8)/(6*M21)</f>
        <v>#DIV/0!</v>
      </c>
      <c r="N33" s="586"/>
      <c r="O33" s="588">
        <f t="shared" si="5"/>
        <v>23</v>
      </c>
      <c r="Q33" s="610">
        <f t="shared" si="6"/>
        <v>0</v>
      </c>
      <c r="R33" s="611" t="e">
        <f t="shared" si="1"/>
        <v>#NUM!</v>
      </c>
      <c r="S33" s="612">
        <f t="shared" si="13"/>
        <v>0</v>
      </c>
      <c r="T33" s="612"/>
      <c r="U33" s="612"/>
      <c r="Y33" s="625" t="s">
        <v>770</v>
      </c>
      <c r="Z33" s="625" t="s">
        <v>771</v>
      </c>
      <c r="AA33" s="626" t="s">
        <v>772</v>
      </c>
      <c r="AB33" s="625" t="s">
        <v>771</v>
      </c>
      <c r="AC33" s="591"/>
    </row>
    <row r="34" spans="1:29" ht="24.95" customHeight="1" thickBot="1">
      <c r="A34" s="581"/>
      <c r="B34" s="582"/>
      <c r="C34" s="582"/>
      <c r="D34" s="582"/>
      <c r="E34" s="582"/>
      <c r="F34" s="582"/>
      <c r="G34" s="673" t="s">
        <v>773</v>
      </c>
      <c r="H34" s="635"/>
      <c r="I34" s="671">
        <f>AVERAGE(I13:I32)</f>
        <v>0</v>
      </c>
      <c r="J34" s="585"/>
      <c r="K34" s="582"/>
      <c r="L34" s="798" t="s">
        <v>774</v>
      </c>
      <c r="M34" s="799" t="e">
        <f>M24</f>
        <v>#DIV/0!</v>
      </c>
      <c r="N34" s="586"/>
      <c r="O34" s="588">
        <f t="shared" si="5"/>
        <v>24</v>
      </c>
      <c r="Q34" s="610">
        <f t="shared" si="6"/>
        <v>0</v>
      </c>
      <c r="R34" s="611" t="e">
        <f t="shared" si="1"/>
        <v>#NUM!</v>
      </c>
      <c r="S34" s="612">
        <f t="shared" si="13"/>
        <v>0</v>
      </c>
      <c r="T34" s="612"/>
      <c r="U34" s="612"/>
      <c r="Y34" s="627">
        <f>AE15</f>
        <v>0</v>
      </c>
      <c r="Z34" s="628" cm="1">
        <f t="array" ref="Z34:Z44">AF15:AF25</f>
        <v>80</v>
      </c>
      <c r="AA34" s="624"/>
    </row>
    <row r="35" spans="1:29">
      <c r="A35" s="581"/>
      <c r="B35" s="582"/>
      <c r="C35" s="582"/>
      <c r="D35" s="582"/>
      <c r="E35" s="582"/>
      <c r="F35" s="582"/>
      <c r="G35" s="582"/>
      <c r="H35" s="582"/>
      <c r="I35" s="582"/>
      <c r="J35" s="582"/>
      <c r="K35" s="582"/>
      <c r="L35" s="582"/>
      <c r="M35" s="582"/>
      <c r="N35" s="586"/>
      <c r="O35" s="588">
        <f t="shared" si="5"/>
        <v>25</v>
      </c>
      <c r="Q35" s="610">
        <f t="shared" si="6"/>
        <v>0</v>
      </c>
      <c r="R35" s="611" t="e">
        <f t="shared" si="1"/>
        <v>#NUM!</v>
      </c>
      <c r="S35" s="612">
        <f t="shared" si="13"/>
        <v>0</v>
      </c>
      <c r="T35" s="612"/>
      <c r="U35" s="612"/>
      <c r="Y35" s="627">
        <f t="shared" ref="Y35:Y44" si="14">AE16</f>
        <v>0</v>
      </c>
      <c r="Z35" s="628">
        <v>0</v>
      </c>
      <c r="AA35" s="624"/>
      <c r="AB35" s="629"/>
    </row>
    <row r="36" spans="1:29">
      <c r="A36" s="581"/>
      <c r="F36" s="582"/>
      <c r="G36" s="582"/>
      <c r="H36" s="582"/>
      <c r="I36" s="582"/>
      <c r="J36" s="582"/>
      <c r="K36" s="582"/>
      <c r="L36" s="582"/>
      <c r="M36" s="582"/>
      <c r="N36" s="586"/>
      <c r="O36" s="588">
        <f t="shared" si="5"/>
        <v>26</v>
      </c>
      <c r="Q36" s="610">
        <f t="shared" si="6"/>
        <v>0</v>
      </c>
      <c r="R36" s="611" t="e">
        <f t="shared" si="1"/>
        <v>#NUM!</v>
      </c>
      <c r="S36" s="612">
        <f t="shared" si="13"/>
        <v>0</v>
      </c>
      <c r="T36" s="612"/>
      <c r="U36" s="612"/>
      <c r="Y36" s="627">
        <f t="shared" si="14"/>
        <v>0</v>
      </c>
      <c r="Z36" s="628">
        <v>0</v>
      </c>
      <c r="AA36" s="624"/>
    </row>
    <row r="37" spans="1:29">
      <c r="A37" s="577"/>
      <c r="N37" s="586"/>
      <c r="O37" s="588">
        <f t="shared" si="5"/>
        <v>27</v>
      </c>
      <c r="Q37" s="610">
        <f t="shared" si="6"/>
        <v>0</v>
      </c>
      <c r="R37" s="611" t="e">
        <f t="shared" si="1"/>
        <v>#NUM!</v>
      </c>
      <c r="S37" s="612">
        <f t="shared" si="13"/>
        <v>0</v>
      </c>
      <c r="T37" s="612"/>
      <c r="U37" s="612"/>
      <c r="Y37" s="627">
        <f t="shared" si="14"/>
        <v>0</v>
      </c>
      <c r="Z37" s="628">
        <v>0</v>
      </c>
      <c r="AA37" s="624"/>
    </row>
    <row r="38" spans="1:29">
      <c r="A38" s="577"/>
      <c r="N38" s="586"/>
      <c r="O38" s="588">
        <f t="shared" si="5"/>
        <v>28</v>
      </c>
      <c r="Q38" s="610">
        <f t="shared" si="6"/>
        <v>0</v>
      </c>
      <c r="R38" s="611" t="e">
        <f t="shared" si="1"/>
        <v>#NUM!</v>
      </c>
      <c r="S38" s="612">
        <f t="shared" si="13"/>
        <v>0</v>
      </c>
      <c r="T38" s="612"/>
      <c r="U38" s="612"/>
      <c r="Y38" s="627">
        <f t="shared" si="14"/>
        <v>0</v>
      </c>
      <c r="Z38" s="628">
        <v>0</v>
      </c>
      <c r="AA38" s="624"/>
    </row>
    <row r="39" spans="1:29">
      <c r="A39" s="577"/>
      <c r="N39" s="586"/>
      <c r="O39" s="588">
        <f t="shared" si="5"/>
        <v>29</v>
      </c>
      <c r="Q39" s="610">
        <f t="shared" si="6"/>
        <v>0</v>
      </c>
      <c r="R39" s="611" t="e">
        <f t="shared" si="1"/>
        <v>#NUM!</v>
      </c>
      <c r="S39" s="612">
        <f t="shared" si="13"/>
        <v>0</v>
      </c>
      <c r="T39" s="612"/>
      <c r="U39" s="612"/>
      <c r="Y39" s="627">
        <f t="shared" si="14"/>
        <v>0</v>
      </c>
      <c r="Z39" s="628">
        <v>0</v>
      </c>
      <c r="AA39" s="624"/>
    </row>
    <row r="40" spans="1:29">
      <c r="A40" s="577"/>
      <c r="N40" s="586"/>
      <c r="O40" s="588">
        <f t="shared" si="5"/>
        <v>30</v>
      </c>
      <c r="Q40" s="610">
        <f t="shared" si="6"/>
        <v>0</v>
      </c>
      <c r="R40" s="611" t="e">
        <f t="shared" si="1"/>
        <v>#NUM!</v>
      </c>
      <c r="S40" s="612">
        <f t="shared" si="13"/>
        <v>0</v>
      </c>
      <c r="T40" s="612"/>
      <c r="U40" s="612"/>
      <c r="Y40" s="627">
        <f t="shared" si="14"/>
        <v>0</v>
      </c>
      <c r="Z40" s="628">
        <v>0</v>
      </c>
      <c r="AA40" s="624"/>
    </row>
    <row r="41" spans="1:29">
      <c r="A41" s="577"/>
      <c r="N41" s="586"/>
      <c r="O41" s="588">
        <f t="shared" si="5"/>
        <v>31</v>
      </c>
      <c r="Q41" s="610">
        <f t="shared" si="6"/>
        <v>0</v>
      </c>
      <c r="R41" s="611" t="e">
        <f t="shared" si="1"/>
        <v>#NUM!</v>
      </c>
      <c r="S41" s="612">
        <f t="shared" si="13"/>
        <v>0</v>
      </c>
      <c r="T41" s="612"/>
      <c r="U41" s="612"/>
      <c r="Y41" s="627">
        <f t="shared" si="14"/>
        <v>0</v>
      </c>
      <c r="Z41" s="628">
        <v>0</v>
      </c>
      <c r="AA41" s="624"/>
    </row>
    <row r="42" spans="1:29">
      <c r="A42" s="577"/>
      <c r="N42" s="586"/>
      <c r="O42" s="588">
        <f t="shared" si="5"/>
        <v>32</v>
      </c>
      <c r="Q42" s="610">
        <f t="shared" si="6"/>
        <v>0</v>
      </c>
      <c r="R42" s="611" t="e">
        <f t="shared" si="1"/>
        <v>#NUM!</v>
      </c>
      <c r="S42" s="612">
        <f t="shared" si="13"/>
        <v>0</v>
      </c>
      <c r="T42" s="612"/>
      <c r="U42" s="612"/>
      <c r="Y42" s="627">
        <f t="shared" si="14"/>
        <v>0</v>
      </c>
      <c r="Z42" s="628">
        <v>0</v>
      </c>
      <c r="AA42" s="624"/>
    </row>
    <row r="43" spans="1:29">
      <c r="A43" s="577"/>
      <c r="N43" s="586"/>
      <c r="O43" s="588">
        <f t="shared" si="5"/>
        <v>33</v>
      </c>
      <c r="Q43" s="610">
        <f t="shared" si="6"/>
        <v>0</v>
      </c>
      <c r="R43" s="611" t="e">
        <f t="shared" si="1"/>
        <v>#NUM!</v>
      </c>
      <c r="S43" s="612">
        <f t="shared" si="13"/>
        <v>0</v>
      </c>
      <c r="T43" s="612"/>
      <c r="U43" s="612"/>
      <c r="Y43" s="627">
        <f t="shared" si="14"/>
        <v>0</v>
      </c>
      <c r="Z43" s="628">
        <v>0</v>
      </c>
      <c r="AA43" s="624"/>
    </row>
    <row r="44" spans="1:29">
      <c r="A44" s="577"/>
      <c r="N44" s="586"/>
      <c r="O44" s="588">
        <f t="shared" si="5"/>
        <v>34</v>
      </c>
      <c r="Q44" s="610">
        <f t="shared" si="6"/>
        <v>0</v>
      </c>
      <c r="R44" s="611" t="e">
        <f t="shared" si="1"/>
        <v>#NUM!</v>
      </c>
      <c r="S44" s="612">
        <f t="shared" si="13"/>
        <v>0</v>
      </c>
      <c r="T44" s="612"/>
      <c r="U44" s="612"/>
      <c r="Y44" s="627">
        <f t="shared" si="14"/>
        <v>0</v>
      </c>
      <c r="Z44" s="628">
        <v>0</v>
      </c>
      <c r="AA44" s="624"/>
    </row>
    <row r="45" spans="1:29">
      <c r="A45" s="577"/>
      <c r="N45" s="586"/>
      <c r="O45" s="588">
        <f t="shared" si="5"/>
        <v>35</v>
      </c>
      <c r="Q45" s="610">
        <f t="shared" si="6"/>
        <v>0</v>
      </c>
      <c r="R45" s="611" t="e">
        <f t="shared" si="1"/>
        <v>#NUM!</v>
      </c>
      <c r="S45" s="612">
        <f t="shared" si="13"/>
        <v>0</v>
      </c>
      <c r="T45" s="612"/>
      <c r="U45" s="612"/>
      <c r="Y45" s="627"/>
      <c r="AA45" s="624"/>
    </row>
    <row r="46" spans="1:29">
      <c r="A46" s="577"/>
      <c r="N46" s="586"/>
      <c r="O46" s="588">
        <f t="shared" si="5"/>
        <v>36</v>
      </c>
      <c r="Q46" s="610">
        <f t="shared" si="6"/>
        <v>0</v>
      </c>
      <c r="R46" s="611" t="e">
        <f t="shared" si="1"/>
        <v>#NUM!</v>
      </c>
      <c r="S46" s="612">
        <f t="shared" si="13"/>
        <v>0</v>
      </c>
      <c r="T46" s="612"/>
      <c r="U46" s="612"/>
    </row>
    <row r="47" spans="1:29">
      <c r="A47" s="577"/>
      <c r="N47" s="586"/>
      <c r="O47" s="588">
        <f t="shared" si="5"/>
        <v>37</v>
      </c>
      <c r="Q47" s="610">
        <f t="shared" si="6"/>
        <v>0</v>
      </c>
      <c r="R47" s="611" t="e">
        <f t="shared" si="1"/>
        <v>#NUM!</v>
      </c>
      <c r="S47" s="612">
        <f t="shared" si="13"/>
        <v>0</v>
      </c>
      <c r="T47" s="612"/>
      <c r="U47" s="612"/>
      <c r="Y47" s="630" t="s">
        <v>752</v>
      </c>
      <c r="Z47" s="592">
        <f>M18</f>
        <v>0</v>
      </c>
      <c r="AA47" s="624">
        <v>0</v>
      </c>
    </row>
    <row r="48" spans="1:29">
      <c r="A48" s="577"/>
      <c r="N48" s="586"/>
      <c r="O48" s="588">
        <f t="shared" si="5"/>
        <v>38</v>
      </c>
      <c r="Q48" s="610">
        <f t="shared" si="6"/>
        <v>0</v>
      </c>
      <c r="R48" s="611" t="e">
        <f t="shared" si="1"/>
        <v>#NUM!</v>
      </c>
      <c r="S48" s="612">
        <f t="shared" si="13"/>
        <v>0</v>
      </c>
      <c r="T48" s="612"/>
      <c r="U48" s="612"/>
      <c r="Z48" s="623">
        <f>Z47</f>
        <v>0</v>
      </c>
      <c r="AA48" s="624" t="e">
        <f>AA50</f>
        <v>#NUM!</v>
      </c>
    </row>
    <row r="49" spans="1:27">
      <c r="A49" s="577"/>
      <c r="N49" s="586"/>
      <c r="O49" s="588">
        <f t="shared" si="5"/>
        <v>39</v>
      </c>
      <c r="Q49" s="610">
        <f t="shared" si="6"/>
        <v>0</v>
      </c>
      <c r="R49" s="611" t="e">
        <f t="shared" si="1"/>
        <v>#NUM!</v>
      </c>
      <c r="S49" s="612">
        <f t="shared" si="13"/>
        <v>0</v>
      </c>
      <c r="T49" s="612"/>
      <c r="U49" s="612"/>
      <c r="Y49" s="631" t="s">
        <v>775</v>
      </c>
      <c r="Z49" s="632">
        <f>Z55-(3*Z18)</f>
        <v>0</v>
      </c>
      <c r="AA49" s="624">
        <v>0</v>
      </c>
    </row>
    <row r="50" spans="1:27">
      <c r="A50" s="577"/>
      <c r="N50" s="586"/>
      <c r="O50" s="588">
        <f t="shared" si="5"/>
        <v>40</v>
      </c>
      <c r="Q50" s="610">
        <f t="shared" si="6"/>
        <v>0</v>
      </c>
      <c r="R50" s="611" t="e">
        <f t="shared" si="1"/>
        <v>#NUM!</v>
      </c>
      <c r="S50" s="612">
        <f t="shared" si="13"/>
        <v>0</v>
      </c>
      <c r="T50" s="612"/>
      <c r="U50" s="612"/>
      <c r="Y50" s="631"/>
      <c r="Z50" s="632">
        <f>Z49</f>
        <v>0</v>
      </c>
      <c r="AA50" s="624" t="e">
        <f>4000*NORMDIST(Z50,$Z$19,$Z$18,FALSE)</f>
        <v>#NUM!</v>
      </c>
    </row>
    <row r="51" spans="1:27">
      <c r="A51" s="577"/>
      <c r="N51" s="586"/>
      <c r="O51" s="588">
        <f t="shared" si="5"/>
        <v>41</v>
      </c>
      <c r="Q51" s="610">
        <f t="shared" si="6"/>
        <v>0</v>
      </c>
      <c r="R51" s="611" t="e">
        <f t="shared" si="1"/>
        <v>#NUM!</v>
      </c>
      <c r="S51" s="612">
        <f>E13</f>
        <v>0</v>
      </c>
      <c r="T51" s="612"/>
      <c r="U51" s="612"/>
      <c r="Y51" s="631" t="s">
        <v>776</v>
      </c>
      <c r="Z51" s="632">
        <f>Z55-(2*Z18)</f>
        <v>0</v>
      </c>
      <c r="AA51" s="624">
        <v>0</v>
      </c>
    </row>
    <row r="52" spans="1:27">
      <c r="A52" s="577"/>
      <c r="N52" s="586"/>
      <c r="O52" s="588">
        <f t="shared" si="5"/>
        <v>42</v>
      </c>
      <c r="Q52" s="610">
        <f t="shared" si="6"/>
        <v>0</v>
      </c>
      <c r="R52" s="611" t="e">
        <f t="shared" si="1"/>
        <v>#NUM!</v>
      </c>
      <c r="S52" s="612">
        <f t="shared" ref="S52:S70" si="15">E14</f>
        <v>0</v>
      </c>
      <c r="T52" s="612"/>
      <c r="U52" s="612"/>
      <c r="Y52" s="631"/>
      <c r="Z52" s="632">
        <f>Z51</f>
        <v>0</v>
      </c>
      <c r="AA52" s="624" t="e">
        <f>4000*NORMDIST(Z52,$Z$19,$Z$18,FALSE)</f>
        <v>#NUM!</v>
      </c>
    </row>
    <row r="53" spans="1:27">
      <c r="A53" s="577"/>
      <c r="N53" s="586"/>
      <c r="O53" s="588">
        <f t="shared" si="5"/>
        <v>43</v>
      </c>
      <c r="Q53" s="610">
        <f t="shared" si="6"/>
        <v>0</v>
      </c>
      <c r="R53" s="611" t="e">
        <f t="shared" si="1"/>
        <v>#NUM!</v>
      </c>
      <c r="S53" s="612">
        <f t="shared" si="15"/>
        <v>0</v>
      </c>
      <c r="T53" s="612"/>
      <c r="U53" s="612"/>
      <c r="Y53" s="631" t="s">
        <v>777</v>
      </c>
      <c r="Z53" s="632">
        <f>Z55-Z18</f>
        <v>0</v>
      </c>
      <c r="AA53" s="624">
        <v>0</v>
      </c>
    </row>
    <row r="54" spans="1:27">
      <c r="A54" s="577"/>
      <c r="N54" s="586"/>
      <c r="O54" s="588">
        <f t="shared" si="5"/>
        <v>44</v>
      </c>
      <c r="Q54" s="610">
        <f t="shared" si="6"/>
        <v>0</v>
      </c>
      <c r="R54" s="668" t="e">
        <f t="shared" si="1"/>
        <v>#NUM!</v>
      </c>
      <c r="S54" s="612">
        <f t="shared" si="15"/>
        <v>0</v>
      </c>
      <c r="T54" s="612"/>
      <c r="U54" s="612"/>
      <c r="Y54" s="631"/>
      <c r="Z54" s="632">
        <f>Z53</f>
        <v>0</v>
      </c>
      <c r="AA54" s="624" t="e">
        <f>4000*NORMDIST(Z54,$Z$19,$Z$18,FALSE)</f>
        <v>#NUM!</v>
      </c>
    </row>
    <row r="55" spans="1:27">
      <c r="A55" s="577"/>
      <c r="N55" s="586"/>
      <c r="O55" s="588">
        <f t="shared" si="5"/>
        <v>45</v>
      </c>
      <c r="Q55" s="610">
        <f t="shared" si="6"/>
        <v>0</v>
      </c>
      <c r="R55" s="611" t="e">
        <f t="shared" si="1"/>
        <v>#NUM!</v>
      </c>
      <c r="S55" s="612">
        <f t="shared" si="15"/>
        <v>0</v>
      </c>
      <c r="T55" s="612"/>
      <c r="U55" s="612"/>
      <c r="Y55" s="591" t="s">
        <v>755</v>
      </c>
      <c r="Z55" s="614">
        <f>AJ1</f>
        <v>0</v>
      </c>
      <c r="AA55" s="624">
        <v>0</v>
      </c>
    </row>
    <row r="56" spans="1:27">
      <c r="A56" s="577"/>
      <c r="N56" s="586"/>
      <c r="O56" s="588">
        <f t="shared" si="5"/>
        <v>46</v>
      </c>
      <c r="Q56" s="610">
        <f t="shared" si="6"/>
        <v>0</v>
      </c>
      <c r="R56" s="611" t="e">
        <f t="shared" si="1"/>
        <v>#NUM!</v>
      </c>
      <c r="S56" s="612">
        <f t="shared" si="15"/>
        <v>0</v>
      </c>
      <c r="T56" s="612"/>
      <c r="U56" s="612"/>
      <c r="Z56" s="632">
        <f>Z55</f>
        <v>0</v>
      </c>
      <c r="AA56" s="624" t="e">
        <f>4000*NORMDIST(Z56,$Z$19,$Z$18,FALSE)</f>
        <v>#NUM!</v>
      </c>
    </row>
    <row r="57" spans="1:27">
      <c r="A57" s="577"/>
      <c r="N57" s="586"/>
      <c r="O57" s="588">
        <f t="shared" si="5"/>
        <v>47</v>
      </c>
      <c r="Q57" s="610">
        <f t="shared" si="6"/>
        <v>0</v>
      </c>
      <c r="R57" s="611" t="e">
        <f t="shared" si="1"/>
        <v>#NUM!</v>
      </c>
      <c r="S57" s="612">
        <f t="shared" si="15"/>
        <v>0</v>
      </c>
      <c r="T57" s="612"/>
      <c r="U57" s="612"/>
      <c r="Y57" s="631" t="s">
        <v>778</v>
      </c>
      <c r="Z57" s="632">
        <f>Z55+Z18</f>
        <v>0</v>
      </c>
      <c r="AA57" s="624">
        <v>0</v>
      </c>
    </row>
    <row r="58" spans="1:27">
      <c r="A58" s="581"/>
      <c r="B58" s="582"/>
      <c r="C58" s="582"/>
      <c r="D58" s="582"/>
      <c r="E58" s="582"/>
      <c r="F58" s="582"/>
      <c r="G58" s="582"/>
      <c r="H58" s="582"/>
      <c r="I58" s="582"/>
      <c r="J58" s="582"/>
      <c r="K58" s="582"/>
      <c r="L58" s="582"/>
      <c r="M58" s="582"/>
      <c r="N58" s="586"/>
      <c r="O58" s="588">
        <f t="shared" si="5"/>
        <v>48</v>
      </c>
      <c r="Q58" s="610">
        <f t="shared" si="6"/>
        <v>0</v>
      </c>
      <c r="R58" s="611" t="e">
        <f t="shared" si="1"/>
        <v>#NUM!</v>
      </c>
      <c r="S58" s="612">
        <f t="shared" si="15"/>
        <v>0</v>
      </c>
      <c r="T58" s="612"/>
      <c r="U58" s="612"/>
      <c r="Y58" s="631"/>
      <c r="Z58" s="632">
        <f>Z57</f>
        <v>0</v>
      </c>
      <c r="AA58" s="624" t="e">
        <f>4000*NORMDIST(Z58,$Z$19,$Z$18,FALSE)</f>
        <v>#NUM!</v>
      </c>
    </row>
    <row r="59" spans="1:27">
      <c r="A59" s="581"/>
      <c r="B59" s="582"/>
      <c r="C59" s="582"/>
      <c r="D59" s="582"/>
      <c r="E59" s="582"/>
      <c r="F59" s="582"/>
      <c r="G59" s="582"/>
      <c r="H59" s="582"/>
      <c r="I59" s="582"/>
      <c r="J59" s="582"/>
      <c r="K59" s="582"/>
      <c r="L59" s="582"/>
      <c r="M59" s="582"/>
      <c r="N59" s="586"/>
      <c r="O59" s="588">
        <f t="shared" si="5"/>
        <v>49</v>
      </c>
      <c r="Q59" s="610">
        <f t="shared" si="6"/>
        <v>0</v>
      </c>
      <c r="R59" s="611" t="e">
        <f t="shared" si="1"/>
        <v>#NUM!</v>
      </c>
      <c r="S59" s="612">
        <f t="shared" si="15"/>
        <v>0</v>
      </c>
      <c r="T59" s="612"/>
      <c r="U59" s="612"/>
      <c r="Y59" s="631" t="s">
        <v>779</v>
      </c>
      <c r="Z59" s="632">
        <f>Z55+(2*Z18)</f>
        <v>0</v>
      </c>
      <c r="AA59" s="624">
        <v>0</v>
      </c>
    </row>
    <row r="60" spans="1:27">
      <c r="A60" s="581"/>
      <c r="B60" s="582"/>
      <c r="C60" s="582"/>
      <c r="D60" s="582"/>
      <c r="E60" s="582"/>
      <c r="F60" s="582"/>
      <c r="G60" s="582"/>
      <c r="H60" s="582"/>
      <c r="I60" s="582"/>
      <c r="J60" s="582"/>
      <c r="K60" s="582"/>
      <c r="L60" s="582"/>
      <c r="M60" s="582"/>
      <c r="N60" s="586"/>
      <c r="O60" s="588">
        <f t="shared" si="5"/>
        <v>50</v>
      </c>
      <c r="Q60" s="610">
        <f t="shared" si="6"/>
        <v>0</v>
      </c>
      <c r="R60" s="611" t="e">
        <f t="shared" si="1"/>
        <v>#NUM!</v>
      </c>
      <c r="S60" s="612">
        <f t="shared" si="15"/>
        <v>0</v>
      </c>
      <c r="T60" s="612"/>
      <c r="U60" s="612"/>
      <c r="Y60" s="631"/>
      <c r="Z60" s="632">
        <f>Z59</f>
        <v>0</v>
      </c>
      <c r="AA60" s="624" t="e">
        <f>4000*NORMDIST(Z60,$Z$19,$Z$18,FALSE)</f>
        <v>#NUM!</v>
      </c>
    </row>
    <row r="61" spans="1:27" ht="15.75" thickBot="1">
      <c r="A61" s="587"/>
      <c r="B61" s="1170"/>
      <c r="C61" s="1170"/>
      <c r="D61" s="1170"/>
      <c r="E61" s="1170"/>
      <c r="F61" s="1170"/>
      <c r="G61" s="1170"/>
      <c r="H61" s="1170"/>
      <c r="I61" s="1170"/>
      <c r="J61" s="1170"/>
      <c r="K61" s="1170"/>
      <c r="L61" s="1170"/>
      <c r="M61" s="1170"/>
      <c r="N61" s="1171"/>
      <c r="O61" s="588">
        <f t="shared" si="5"/>
        <v>51</v>
      </c>
      <c r="Q61" s="610">
        <f t="shared" si="6"/>
        <v>0</v>
      </c>
      <c r="R61" s="611" t="e">
        <f t="shared" si="1"/>
        <v>#NUM!</v>
      </c>
      <c r="S61" s="612">
        <f t="shared" si="15"/>
        <v>0</v>
      </c>
      <c r="T61" s="612"/>
      <c r="U61" s="612"/>
      <c r="Y61" s="631" t="s">
        <v>780</v>
      </c>
      <c r="Z61" s="632">
        <f>Z55+(3*Z18)</f>
        <v>0</v>
      </c>
      <c r="AA61" s="624">
        <v>0</v>
      </c>
    </row>
    <row r="62" spans="1:27">
      <c r="A62" s="137"/>
      <c r="B62" s="137"/>
      <c r="C62" s="137"/>
      <c r="D62" s="137"/>
      <c r="E62" s="137"/>
      <c r="F62" s="137"/>
      <c r="G62" s="137"/>
      <c r="H62" s="137"/>
      <c r="I62" s="137"/>
      <c r="J62" s="137"/>
      <c r="K62" s="137"/>
      <c r="L62" s="137"/>
      <c r="M62" s="137"/>
      <c r="N62" s="633"/>
      <c r="O62" s="588">
        <f t="shared" si="5"/>
        <v>52</v>
      </c>
      <c r="Q62" s="610">
        <f t="shared" si="6"/>
        <v>0</v>
      </c>
      <c r="R62" s="611" t="e">
        <f t="shared" si="1"/>
        <v>#NUM!</v>
      </c>
      <c r="S62" s="612">
        <f t="shared" si="15"/>
        <v>0</v>
      </c>
      <c r="T62" s="612"/>
      <c r="U62" s="612"/>
      <c r="Y62" s="631"/>
      <c r="Z62" s="632">
        <f>Z61</f>
        <v>0</v>
      </c>
      <c r="AA62" s="624" t="e">
        <f>4000*NORMDIST(Z62,$Z$19,$Z$18,FALSE)</f>
        <v>#NUM!</v>
      </c>
    </row>
    <row r="63" spans="1:27">
      <c r="A63" s="2115" t="s">
        <v>781</v>
      </c>
      <c r="B63" s="2116"/>
      <c r="C63" s="2116"/>
      <c r="D63" s="2116"/>
      <c r="E63" s="2116"/>
      <c r="F63" s="2116"/>
      <c r="G63" s="2116"/>
      <c r="H63" s="2116"/>
      <c r="I63" s="2117"/>
      <c r="J63" s="2117"/>
      <c r="K63" s="2117"/>
      <c r="L63" s="2117"/>
      <c r="M63" s="2117"/>
      <c r="N63" s="2117"/>
      <c r="O63" s="588">
        <f t="shared" si="5"/>
        <v>53</v>
      </c>
      <c r="Q63" s="610">
        <f t="shared" si="6"/>
        <v>0</v>
      </c>
      <c r="R63" s="611" t="e">
        <f t="shared" si="1"/>
        <v>#NUM!</v>
      </c>
      <c r="S63" s="612">
        <f t="shared" si="15"/>
        <v>0</v>
      </c>
      <c r="T63" s="612"/>
      <c r="U63" s="612"/>
      <c r="Y63" s="594" t="s">
        <v>754</v>
      </c>
      <c r="Z63" s="615">
        <f>M19</f>
        <v>0</v>
      </c>
      <c r="AA63" s="624">
        <v>0</v>
      </c>
    </row>
    <row r="64" spans="1:27">
      <c r="A64" s="2117"/>
      <c r="B64" s="2117"/>
      <c r="C64" s="2117"/>
      <c r="D64" s="2117"/>
      <c r="E64" s="2117"/>
      <c r="F64" s="2117"/>
      <c r="G64" s="2117"/>
      <c r="H64" s="2117"/>
      <c r="I64" s="2117"/>
      <c r="J64" s="2117"/>
      <c r="K64" s="2117"/>
      <c r="L64" s="2117"/>
      <c r="M64" s="2117"/>
      <c r="N64" s="2117"/>
      <c r="O64" s="588">
        <f t="shared" si="5"/>
        <v>54</v>
      </c>
      <c r="Q64" s="610">
        <f t="shared" si="6"/>
        <v>0</v>
      </c>
      <c r="R64" s="611" t="e">
        <f t="shared" si="1"/>
        <v>#NUM!</v>
      </c>
      <c r="S64" s="612">
        <f t="shared" si="15"/>
        <v>0</v>
      </c>
      <c r="T64" s="612"/>
      <c r="U64" s="612"/>
      <c r="Y64" s="631"/>
      <c r="Z64" s="623">
        <f>Z63</f>
        <v>0</v>
      </c>
      <c r="AA64" s="624" t="e">
        <f>AA62</f>
        <v>#NUM!</v>
      </c>
    </row>
    <row r="65" spans="1:27">
      <c r="A65" s="2117"/>
      <c r="B65" s="2117"/>
      <c r="C65" s="2117"/>
      <c r="D65" s="2117"/>
      <c r="E65" s="2117"/>
      <c r="F65" s="2117"/>
      <c r="G65" s="2117"/>
      <c r="H65" s="2117"/>
      <c r="I65" s="2117"/>
      <c r="J65" s="2117"/>
      <c r="K65" s="2117"/>
      <c r="L65" s="2117"/>
      <c r="M65" s="2117"/>
      <c r="N65" s="2117"/>
      <c r="O65" s="588">
        <f t="shared" si="5"/>
        <v>55</v>
      </c>
      <c r="Q65" s="610">
        <f t="shared" si="6"/>
        <v>0</v>
      </c>
      <c r="R65" s="611" t="e">
        <f t="shared" si="1"/>
        <v>#NUM!</v>
      </c>
      <c r="S65" s="612">
        <f t="shared" si="15"/>
        <v>0</v>
      </c>
      <c r="T65" s="612"/>
      <c r="U65" s="612"/>
      <c r="AA65" s="624"/>
    </row>
    <row r="66" spans="1:27">
      <c r="A66" s="2117"/>
      <c r="B66" s="2117"/>
      <c r="C66" s="2117"/>
      <c r="D66" s="2117"/>
      <c r="E66" s="2117"/>
      <c r="F66" s="2117"/>
      <c r="G66" s="2117"/>
      <c r="H66" s="2117"/>
      <c r="I66" s="2117"/>
      <c r="J66" s="2117"/>
      <c r="K66" s="2117"/>
      <c r="L66" s="2117"/>
      <c r="M66" s="2117"/>
      <c r="N66" s="2117"/>
      <c r="O66" s="588">
        <f t="shared" si="5"/>
        <v>56</v>
      </c>
      <c r="Q66" s="610">
        <f t="shared" si="6"/>
        <v>0</v>
      </c>
      <c r="R66" s="611" t="e">
        <f t="shared" si="1"/>
        <v>#NUM!</v>
      </c>
      <c r="S66" s="612">
        <f t="shared" si="15"/>
        <v>0</v>
      </c>
      <c r="T66" s="612"/>
      <c r="U66" s="612"/>
      <c r="AA66" s="624"/>
    </row>
    <row r="67" spans="1:27">
      <c r="A67" s="2117"/>
      <c r="B67" s="2117"/>
      <c r="C67" s="2117"/>
      <c r="D67" s="2117"/>
      <c r="E67" s="2117"/>
      <c r="F67" s="2117"/>
      <c r="G67" s="2117"/>
      <c r="H67" s="2117"/>
      <c r="I67" s="2117"/>
      <c r="J67" s="2117"/>
      <c r="K67" s="2117"/>
      <c r="L67" s="2117"/>
      <c r="M67" s="2117"/>
      <c r="N67" s="2117"/>
      <c r="O67" s="588">
        <f t="shared" si="5"/>
        <v>57</v>
      </c>
      <c r="Q67" s="610">
        <f t="shared" si="6"/>
        <v>0</v>
      </c>
      <c r="R67" s="611" t="e">
        <f t="shared" si="1"/>
        <v>#NUM!</v>
      </c>
      <c r="S67" s="612">
        <f t="shared" si="15"/>
        <v>0</v>
      </c>
      <c r="T67" s="612"/>
      <c r="U67" s="612"/>
      <c r="AA67" s="624"/>
    </row>
    <row r="68" spans="1:27">
      <c r="A68" s="2009"/>
      <c r="B68" s="2009"/>
      <c r="C68" s="2009"/>
      <c r="D68" s="2009"/>
      <c r="E68" s="2009"/>
      <c r="F68" s="2009"/>
      <c r="G68" s="2009"/>
      <c r="H68" s="2009"/>
      <c r="I68" s="2009"/>
      <c r="J68" s="2009"/>
      <c r="K68" s="2009"/>
      <c r="L68" s="2009"/>
      <c r="M68" s="2009"/>
      <c r="N68" s="2009"/>
      <c r="O68" s="588">
        <f t="shared" si="5"/>
        <v>58</v>
      </c>
      <c r="Q68" s="610">
        <f t="shared" si="6"/>
        <v>0</v>
      </c>
      <c r="R68" s="611" t="e">
        <f t="shared" si="1"/>
        <v>#NUM!</v>
      </c>
      <c r="S68" s="612">
        <f t="shared" si="15"/>
        <v>0</v>
      </c>
      <c r="T68" s="612"/>
      <c r="U68" s="612"/>
      <c r="AA68" s="624"/>
    </row>
    <row r="69" spans="1:27">
      <c r="A69" s="137"/>
      <c r="B69" s="137"/>
      <c r="C69" s="137"/>
      <c r="D69" s="137"/>
      <c r="E69" s="137"/>
      <c r="F69" s="137"/>
      <c r="G69" s="137"/>
      <c r="H69" s="137"/>
      <c r="I69" s="137"/>
      <c r="J69" s="137"/>
      <c r="K69" s="137"/>
      <c r="L69" s="137"/>
      <c r="M69" s="137"/>
      <c r="N69" s="633"/>
      <c r="O69" s="588">
        <f t="shared" si="5"/>
        <v>59</v>
      </c>
      <c r="Q69" s="610">
        <f t="shared" si="6"/>
        <v>0</v>
      </c>
      <c r="R69" s="611" t="e">
        <f t="shared" si="1"/>
        <v>#NUM!</v>
      </c>
      <c r="S69" s="612">
        <f t="shared" si="15"/>
        <v>0</v>
      </c>
      <c r="T69" s="612"/>
      <c r="U69" s="612"/>
      <c r="AA69" s="624"/>
    </row>
    <row r="70" spans="1:27">
      <c r="A70" s="2118" t="s">
        <v>782</v>
      </c>
      <c r="B70" s="2118"/>
      <c r="C70" s="2118"/>
      <c r="D70" s="2118"/>
      <c r="E70" s="2118"/>
      <c r="F70" s="2118"/>
      <c r="G70" s="2118"/>
      <c r="H70" s="2118"/>
      <c r="I70" s="2118"/>
      <c r="J70" s="2118"/>
      <c r="K70" s="2118"/>
      <c r="L70" s="2118"/>
      <c r="M70" s="2118"/>
      <c r="N70" s="2118"/>
      <c r="O70" s="588">
        <f t="shared" si="5"/>
        <v>60</v>
      </c>
      <c r="Q70" s="610">
        <f t="shared" si="6"/>
        <v>0</v>
      </c>
      <c r="R70" s="611" t="e">
        <f t="shared" si="1"/>
        <v>#NUM!</v>
      </c>
      <c r="S70" s="612">
        <f t="shared" si="15"/>
        <v>0</v>
      </c>
      <c r="T70" s="612"/>
      <c r="U70" s="612"/>
      <c r="AA70" s="624"/>
    </row>
    <row r="71" spans="1:27">
      <c r="A71" s="2118"/>
      <c r="B71" s="2118"/>
      <c r="C71" s="2118"/>
      <c r="D71" s="2118"/>
      <c r="E71" s="2118"/>
      <c r="F71" s="2118"/>
      <c r="G71" s="2118"/>
      <c r="H71" s="2118"/>
      <c r="I71" s="2118"/>
      <c r="J71" s="2118"/>
      <c r="K71" s="2118"/>
      <c r="L71" s="2118"/>
      <c r="M71" s="2118"/>
      <c r="N71" s="2118"/>
      <c r="O71" s="588">
        <f t="shared" si="5"/>
        <v>61</v>
      </c>
      <c r="Q71" s="610">
        <f t="shared" si="6"/>
        <v>0</v>
      </c>
      <c r="R71" s="611" t="e">
        <f t="shared" si="1"/>
        <v>#NUM!</v>
      </c>
      <c r="S71" s="612">
        <f t="shared" ref="S71:S90" si="16">F13</f>
        <v>0</v>
      </c>
      <c r="T71" s="612"/>
      <c r="U71" s="612"/>
      <c r="AA71" s="624"/>
    </row>
    <row r="72" spans="1:27">
      <c r="A72" s="2118"/>
      <c r="B72" s="2118"/>
      <c r="C72" s="2118"/>
      <c r="D72" s="2118"/>
      <c r="E72" s="2118"/>
      <c r="F72" s="2118"/>
      <c r="G72" s="2118"/>
      <c r="H72" s="2118"/>
      <c r="I72" s="2118"/>
      <c r="J72" s="2118"/>
      <c r="K72" s="2118"/>
      <c r="L72" s="2118"/>
      <c r="M72" s="2118"/>
      <c r="N72" s="2118"/>
      <c r="O72" s="588">
        <f t="shared" si="5"/>
        <v>62</v>
      </c>
      <c r="Q72" s="610">
        <f t="shared" si="6"/>
        <v>0</v>
      </c>
      <c r="R72" s="611" t="e">
        <f t="shared" si="1"/>
        <v>#NUM!</v>
      </c>
      <c r="S72" s="612">
        <f t="shared" si="16"/>
        <v>0</v>
      </c>
      <c r="T72" s="612"/>
      <c r="U72" s="612"/>
      <c r="AA72" s="624"/>
    </row>
    <row r="73" spans="1:27">
      <c r="A73" s="2118"/>
      <c r="B73" s="2118"/>
      <c r="C73" s="2118"/>
      <c r="D73" s="2118"/>
      <c r="E73" s="2118"/>
      <c r="F73" s="2118"/>
      <c r="G73" s="2118"/>
      <c r="H73" s="2118"/>
      <c r="I73" s="2118"/>
      <c r="J73" s="2118"/>
      <c r="K73" s="2118"/>
      <c r="L73" s="2118"/>
      <c r="M73" s="2118"/>
      <c r="N73" s="2118"/>
      <c r="O73" s="588">
        <f t="shared" si="5"/>
        <v>63</v>
      </c>
      <c r="Q73" s="610">
        <f t="shared" si="6"/>
        <v>0</v>
      </c>
      <c r="R73" s="611" t="e">
        <f t="shared" si="1"/>
        <v>#NUM!</v>
      </c>
      <c r="S73" s="612">
        <f t="shared" si="16"/>
        <v>0</v>
      </c>
      <c r="T73" s="612"/>
      <c r="U73" s="612"/>
      <c r="AA73" s="624"/>
    </row>
    <row r="74" spans="1:27">
      <c r="A74" s="2118"/>
      <c r="B74" s="2118"/>
      <c r="C74" s="2118"/>
      <c r="D74" s="2118"/>
      <c r="E74" s="2118"/>
      <c r="F74" s="2118"/>
      <c r="G74" s="2118"/>
      <c r="H74" s="2118"/>
      <c r="I74" s="2118"/>
      <c r="J74" s="2118"/>
      <c r="K74" s="2118"/>
      <c r="L74" s="2118"/>
      <c r="M74" s="2118"/>
      <c r="N74" s="2118"/>
      <c r="O74" s="588">
        <f t="shared" si="5"/>
        <v>64</v>
      </c>
      <c r="Q74" s="610">
        <f t="shared" si="6"/>
        <v>0</v>
      </c>
      <c r="R74" s="611" t="e">
        <f t="shared" si="1"/>
        <v>#NUM!</v>
      </c>
      <c r="S74" s="612">
        <f t="shared" si="16"/>
        <v>0</v>
      </c>
      <c r="T74" s="612"/>
      <c r="U74" s="612"/>
      <c r="AA74" s="624"/>
    </row>
    <row r="75" spans="1:27">
      <c r="A75" s="2118"/>
      <c r="B75" s="2118"/>
      <c r="C75" s="2118"/>
      <c r="D75" s="2118"/>
      <c r="E75" s="2118"/>
      <c r="F75" s="2118"/>
      <c r="G75" s="2118"/>
      <c r="H75" s="2118"/>
      <c r="I75" s="2118"/>
      <c r="J75" s="2118"/>
      <c r="K75" s="2118"/>
      <c r="L75" s="2118"/>
      <c r="M75" s="2118"/>
      <c r="N75" s="2118"/>
      <c r="O75" s="588">
        <f t="shared" si="5"/>
        <v>65</v>
      </c>
      <c r="Q75" s="610">
        <f t="shared" si="6"/>
        <v>0</v>
      </c>
      <c r="R75" s="611" t="e">
        <f t="shared" si="1"/>
        <v>#NUM!</v>
      </c>
      <c r="S75" s="612">
        <f t="shared" si="16"/>
        <v>0</v>
      </c>
      <c r="T75" s="612"/>
      <c r="U75" s="612"/>
      <c r="AA75" s="624"/>
    </row>
    <row r="76" spans="1:27">
      <c r="A76" s="2118"/>
      <c r="B76" s="2118"/>
      <c r="C76" s="2118"/>
      <c r="D76" s="2118"/>
      <c r="E76" s="2118"/>
      <c r="F76" s="2118"/>
      <c r="G76" s="2118"/>
      <c r="H76" s="2118"/>
      <c r="I76" s="2118"/>
      <c r="J76" s="2118"/>
      <c r="K76" s="2118"/>
      <c r="L76" s="2118"/>
      <c r="M76" s="2118"/>
      <c r="N76" s="2118"/>
      <c r="O76" s="588">
        <f t="shared" si="5"/>
        <v>66</v>
      </c>
      <c r="Q76" s="610">
        <f t="shared" si="6"/>
        <v>0</v>
      </c>
      <c r="R76" s="611" t="e">
        <f t="shared" ref="R76:R110" si="17">NORMDIST(Q76,$Z$19,$Z$18,FALSE)*2</f>
        <v>#NUM!</v>
      </c>
      <c r="S76" s="612">
        <f t="shared" si="16"/>
        <v>0</v>
      </c>
      <c r="T76" s="612"/>
      <c r="U76" s="612"/>
      <c r="AA76" s="624"/>
    </row>
    <row r="77" spans="1:27">
      <c r="A77" s="2118"/>
      <c r="B77" s="2118"/>
      <c r="C77" s="2118"/>
      <c r="D77" s="2118"/>
      <c r="E77" s="2118"/>
      <c r="F77" s="2118"/>
      <c r="G77" s="2118"/>
      <c r="H77" s="2118"/>
      <c r="I77" s="2118"/>
      <c r="J77" s="2118"/>
      <c r="K77" s="2118"/>
      <c r="L77" s="2118"/>
      <c r="M77" s="2118"/>
      <c r="N77" s="2118"/>
      <c r="O77" s="588">
        <f t="shared" ref="O77:O110" si="18">O76+1</f>
        <v>67</v>
      </c>
      <c r="Q77" s="610">
        <f t="shared" ref="Q77:Q110" si="19">Q76+$P$11</f>
        <v>0</v>
      </c>
      <c r="R77" s="611" t="e">
        <f t="shared" si="17"/>
        <v>#NUM!</v>
      </c>
      <c r="S77" s="612">
        <f t="shared" si="16"/>
        <v>0</v>
      </c>
      <c r="T77" s="612"/>
      <c r="U77" s="612"/>
      <c r="AA77" s="624"/>
    </row>
    <row r="78" spans="1:27">
      <c r="A78" s="2118"/>
      <c r="B78" s="2118"/>
      <c r="C78" s="2118"/>
      <c r="D78" s="2118"/>
      <c r="E78" s="2118"/>
      <c r="F78" s="2118"/>
      <c r="G78" s="2118"/>
      <c r="H78" s="2118"/>
      <c r="I78" s="2118"/>
      <c r="J78" s="2118"/>
      <c r="K78" s="2118"/>
      <c r="L78" s="2118"/>
      <c r="M78" s="2118"/>
      <c r="N78" s="2118"/>
      <c r="O78" s="588">
        <f t="shared" si="18"/>
        <v>68</v>
      </c>
      <c r="Q78" s="610">
        <f t="shared" si="19"/>
        <v>0</v>
      </c>
      <c r="R78" s="611" t="e">
        <f t="shared" si="17"/>
        <v>#NUM!</v>
      </c>
      <c r="S78" s="612">
        <f t="shared" si="16"/>
        <v>0</v>
      </c>
      <c r="T78" s="612"/>
      <c r="U78" s="612"/>
      <c r="AA78" s="624"/>
    </row>
    <row r="79" spans="1:27">
      <c r="A79" s="2118"/>
      <c r="B79" s="2118"/>
      <c r="C79" s="2118"/>
      <c r="D79" s="2118"/>
      <c r="E79" s="2118"/>
      <c r="F79" s="2118"/>
      <c r="G79" s="2118"/>
      <c r="H79" s="2118"/>
      <c r="I79" s="2118"/>
      <c r="J79" s="2118"/>
      <c r="K79" s="2118"/>
      <c r="L79" s="2118"/>
      <c r="M79" s="2118"/>
      <c r="N79" s="2118"/>
      <c r="O79" s="588">
        <f t="shared" si="18"/>
        <v>69</v>
      </c>
      <c r="Q79" s="610">
        <f t="shared" si="19"/>
        <v>0</v>
      </c>
      <c r="R79" s="611" t="e">
        <f t="shared" si="17"/>
        <v>#NUM!</v>
      </c>
      <c r="S79" s="612">
        <f t="shared" si="16"/>
        <v>0</v>
      </c>
      <c r="T79" s="612"/>
      <c r="U79" s="612"/>
      <c r="AA79" s="624"/>
    </row>
    <row r="80" spans="1:27">
      <c r="A80" s="2118"/>
      <c r="B80" s="2118"/>
      <c r="C80" s="2118"/>
      <c r="D80" s="2118"/>
      <c r="E80" s="2118"/>
      <c r="F80" s="2118"/>
      <c r="G80" s="2118"/>
      <c r="H80" s="2118"/>
      <c r="I80" s="2118"/>
      <c r="J80" s="2118"/>
      <c r="K80" s="2118"/>
      <c r="L80" s="2118"/>
      <c r="M80" s="2118"/>
      <c r="N80" s="2118"/>
      <c r="O80" s="588">
        <f t="shared" si="18"/>
        <v>70</v>
      </c>
      <c r="Q80" s="610">
        <f t="shared" si="19"/>
        <v>0</v>
      </c>
      <c r="R80" s="611" t="e">
        <f t="shared" si="17"/>
        <v>#NUM!</v>
      </c>
      <c r="S80" s="612">
        <f t="shared" si="16"/>
        <v>0</v>
      </c>
      <c r="T80" s="612"/>
      <c r="U80" s="612"/>
      <c r="AA80" s="624"/>
    </row>
    <row r="81" spans="1:27">
      <c r="A81" s="2009"/>
      <c r="B81" s="2009"/>
      <c r="C81" s="2009"/>
      <c r="D81" s="2009"/>
      <c r="E81" s="2009"/>
      <c r="F81" s="2009"/>
      <c r="G81" s="2009"/>
      <c r="H81" s="2009"/>
      <c r="I81" s="2009"/>
      <c r="J81" s="2009"/>
      <c r="K81" s="2009"/>
      <c r="L81" s="2009"/>
      <c r="M81" s="2009"/>
      <c r="N81" s="2009"/>
      <c r="O81" s="588">
        <f t="shared" si="18"/>
        <v>71</v>
      </c>
      <c r="Q81" s="610">
        <f t="shared" si="19"/>
        <v>0</v>
      </c>
      <c r="R81" s="611" t="e">
        <f t="shared" si="17"/>
        <v>#NUM!</v>
      </c>
      <c r="S81" s="612">
        <f t="shared" si="16"/>
        <v>0</v>
      </c>
      <c r="T81" s="612"/>
      <c r="U81" s="612"/>
      <c r="AA81" s="624"/>
    </row>
    <row r="82" spans="1:27">
      <c r="A82" s="815" t="s">
        <v>783</v>
      </c>
      <c r="B82" s="713"/>
      <c r="C82" s="713"/>
      <c r="D82" s="713"/>
      <c r="E82" s="713"/>
      <c r="F82" s="713"/>
      <c r="G82" s="713"/>
      <c r="H82" s="713"/>
      <c r="I82" s="713"/>
      <c r="J82" s="713"/>
      <c r="K82" s="713"/>
      <c r="L82" s="713"/>
      <c r="M82" s="713"/>
      <c r="N82" s="816"/>
      <c r="O82" s="588">
        <f t="shared" si="18"/>
        <v>72</v>
      </c>
      <c r="Q82" s="610">
        <f t="shared" si="19"/>
        <v>0</v>
      </c>
      <c r="R82" s="611" t="e">
        <f t="shared" si="17"/>
        <v>#NUM!</v>
      </c>
      <c r="S82" s="612">
        <f t="shared" si="16"/>
        <v>0</v>
      </c>
      <c r="T82" s="612"/>
      <c r="U82" s="612"/>
      <c r="AA82" s="624"/>
    </row>
    <row r="83" spans="1:27">
      <c r="A83" s="137"/>
      <c r="B83" s="137"/>
      <c r="C83" s="137"/>
      <c r="D83" s="137"/>
      <c r="E83" s="137"/>
      <c r="F83" s="137"/>
      <c r="G83" s="137"/>
      <c r="H83" s="137"/>
      <c r="I83" s="137"/>
      <c r="J83" s="137"/>
      <c r="K83" s="137"/>
      <c r="L83" s="137"/>
      <c r="M83" s="137"/>
      <c r="N83" s="633"/>
      <c r="O83" s="588">
        <f t="shared" si="18"/>
        <v>73</v>
      </c>
      <c r="Q83" s="610">
        <f t="shared" si="19"/>
        <v>0</v>
      </c>
      <c r="R83" s="611" t="e">
        <f t="shared" si="17"/>
        <v>#NUM!</v>
      </c>
      <c r="S83" s="612">
        <f t="shared" si="16"/>
        <v>0</v>
      </c>
      <c r="T83" s="612"/>
      <c r="U83" s="612"/>
      <c r="AA83" s="624"/>
    </row>
    <row r="84" spans="1:27">
      <c r="A84" s="137"/>
      <c r="B84" s="137"/>
      <c r="C84" s="137"/>
      <c r="D84" s="137"/>
      <c r="E84" s="137"/>
      <c r="F84" s="137"/>
      <c r="G84" s="137"/>
      <c r="H84" s="137"/>
      <c r="I84" s="137"/>
      <c r="J84" s="137"/>
      <c r="K84" s="137"/>
      <c r="L84" s="137"/>
      <c r="M84" s="137"/>
      <c r="N84" s="633"/>
      <c r="O84" s="588">
        <f t="shared" si="18"/>
        <v>74</v>
      </c>
      <c r="Q84" s="610">
        <f t="shared" si="19"/>
        <v>0</v>
      </c>
      <c r="R84" s="611" t="e">
        <f t="shared" si="17"/>
        <v>#NUM!</v>
      </c>
      <c r="S84" s="612">
        <f t="shared" si="16"/>
        <v>0</v>
      </c>
      <c r="T84" s="612"/>
      <c r="U84" s="612"/>
      <c r="AA84" s="624"/>
    </row>
    <row r="85" spans="1:27">
      <c r="A85" s="137"/>
      <c r="B85" s="137"/>
      <c r="C85" s="137"/>
      <c r="D85" s="137"/>
      <c r="E85" s="137"/>
      <c r="F85" s="137"/>
      <c r="G85" s="137"/>
      <c r="H85" s="137"/>
      <c r="I85" s="137"/>
      <c r="J85" s="137"/>
      <c r="K85" s="137"/>
      <c r="L85" s="137"/>
      <c r="M85" s="137"/>
      <c r="N85" s="633"/>
      <c r="O85" s="588">
        <f t="shared" si="18"/>
        <v>75</v>
      </c>
      <c r="Q85" s="610">
        <f t="shared" si="19"/>
        <v>0</v>
      </c>
      <c r="R85" s="611" t="e">
        <f t="shared" si="17"/>
        <v>#NUM!</v>
      </c>
      <c r="S85" s="612">
        <f t="shared" si="16"/>
        <v>0</v>
      </c>
      <c r="T85" s="612"/>
      <c r="U85" s="612"/>
      <c r="AA85" s="624"/>
    </row>
    <row r="86" spans="1:27">
      <c r="A86" s="137"/>
      <c r="B86" s="137"/>
      <c r="C86" s="137"/>
      <c r="D86" s="137"/>
      <c r="E86" s="137"/>
      <c r="F86" s="137"/>
      <c r="G86" s="137"/>
      <c r="H86" s="137"/>
      <c r="I86" s="137"/>
      <c r="J86" s="137"/>
      <c r="K86" s="137"/>
      <c r="L86" s="137"/>
      <c r="M86" s="137"/>
      <c r="N86" s="633"/>
      <c r="O86" s="588">
        <f t="shared" si="18"/>
        <v>76</v>
      </c>
      <c r="Q86" s="610">
        <f t="shared" si="19"/>
        <v>0</v>
      </c>
      <c r="R86" s="611" t="e">
        <f t="shared" si="17"/>
        <v>#NUM!</v>
      </c>
      <c r="S86" s="612">
        <f t="shared" si="16"/>
        <v>0</v>
      </c>
      <c r="T86" s="612"/>
      <c r="U86" s="612"/>
      <c r="AA86" s="624"/>
    </row>
    <row r="87" spans="1:27">
      <c r="A87" s="137"/>
      <c r="B87" s="137"/>
      <c r="C87" s="137"/>
      <c r="D87" s="137"/>
      <c r="E87" s="137"/>
      <c r="F87" s="137"/>
      <c r="G87" s="137"/>
      <c r="H87" s="137"/>
      <c r="I87" s="137"/>
      <c r="J87" s="137"/>
      <c r="K87" s="137"/>
      <c r="L87" s="137"/>
      <c r="M87" s="137"/>
      <c r="N87" s="633"/>
      <c r="O87" s="588">
        <f t="shared" si="18"/>
        <v>77</v>
      </c>
      <c r="Q87" s="610">
        <f t="shared" si="19"/>
        <v>0</v>
      </c>
      <c r="R87" s="611" t="e">
        <f t="shared" si="17"/>
        <v>#NUM!</v>
      </c>
      <c r="S87" s="612">
        <f t="shared" si="16"/>
        <v>0</v>
      </c>
      <c r="T87" s="612"/>
      <c r="U87" s="612"/>
      <c r="AA87" s="624"/>
    </row>
    <row r="88" spans="1:27">
      <c r="A88" s="137"/>
      <c r="B88" s="137"/>
      <c r="C88" s="137"/>
      <c r="D88" s="137"/>
      <c r="E88" s="137"/>
      <c r="F88" s="137"/>
      <c r="G88" s="137"/>
      <c r="H88" s="137"/>
      <c r="I88" s="137"/>
      <c r="J88" s="137"/>
      <c r="K88" s="137"/>
      <c r="L88" s="137"/>
      <c r="M88" s="137"/>
      <c r="N88" s="633"/>
      <c r="O88" s="588">
        <f t="shared" si="18"/>
        <v>78</v>
      </c>
      <c r="Q88" s="610">
        <f t="shared" si="19"/>
        <v>0</v>
      </c>
      <c r="R88" s="611" t="e">
        <f t="shared" si="17"/>
        <v>#NUM!</v>
      </c>
      <c r="S88" s="612">
        <f t="shared" si="16"/>
        <v>0</v>
      </c>
      <c r="T88" s="612"/>
      <c r="U88" s="612"/>
      <c r="AA88" s="624"/>
    </row>
    <row r="89" spans="1:27">
      <c r="A89" s="137"/>
      <c r="B89" s="137"/>
      <c r="C89" s="137"/>
      <c r="D89" s="137"/>
      <c r="E89" s="137"/>
      <c r="F89" s="137"/>
      <c r="G89" s="137"/>
      <c r="H89" s="137"/>
      <c r="I89" s="137"/>
      <c r="J89" s="137"/>
      <c r="K89" s="137"/>
      <c r="L89" s="137"/>
      <c r="M89" s="137"/>
      <c r="N89" s="633"/>
      <c r="O89" s="588">
        <f t="shared" si="18"/>
        <v>79</v>
      </c>
      <c r="Q89" s="610">
        <f t="shared" si="19"/>
        <v>0</v>
      </c>
      <c r="R89" s="611" t="e">
        <f t="shared" si="17"/>
        <v>#NUM!</v>
      </c>
      <c r="S89" s="612">
        <f t="shared" si="16"/>
        <v>0</v>
      </c>
      <c r="T89" s="612"/>
      <c r="U89" s="612"/>
      <c r="AA89" s="624"/>
    </row>
    <row r="90" spans="1:27">
      <c r="A90" s="137"/>
      <c r="B90" s="137"/>
      <c r="C90" s="137"/>
      <c r="D90" s="137"/>
      <c r="E90" s="137"/>
      <c r="F90" s="137"/>
      <c r="G90" s="137"/>
      <c r="H90" s="137"/>
      <c r="I90" s="137"/>
      <c r="J90" s="137"/>
      <c r="K90" s="137"/>
      <c r="L90" s="137"/>
      <c r="M90" s="137"/>
      <c r="N90" s="633"/>
      <c r="O90" s="588">
        <f t="shared" si="18"/>
        <v>80</v>
      </c>
      <c r="Q90" s="610">
        <f t="shared" si="19"/>
        <v>0</v>
      </c>
      <c r="R90" s="611" t="e">
        <f t="shared" si="17"/>
        <v>#NUM!</v>
      </c>
      <c r="S90" s="612">
        <f t="shared" si="16"/>
        <v>0</v>
      </c>
      <c r="T90" s="612"/>
      <c r="U90" s="612"/>
      <c r="AA90" s="624"/>
    </row>
    <row r="91" spans="1:27">
      <c r="A91" s="137"/>
      <c r="B91" s="137"/>
      <c r="C91" s="137"/>
      <c r="D91" s="137"/>
      <c r="E91" s="137"/>
      <c r="F91" s="137"/>
      <c r="G91" s="137"/>
      <c r="H91" s="137"/>
      <c r="I91" s="137"/>
      <c r="J91" s="137"/>
      <c r="K91" s="137"/>
      <c r="L91" s="137"/>
      <c r="M91" s="137"/>
      <c r="N91" s="633"/>
      <c r="O91" s="588">
        <f t="shared" si="18"/>
        <v>81</v>
      </c>
      <c r="Q91" s="610">
        <f t="shared" si="19"/>
        <v>0</v>
      </c>
      <c r="R91" s="611" t="e">
        <f t="shared" si="17"/>
        <v>#NUM!</v>
      </c>
      <c r="S91" s="612"/>
      <c r="T91" s="612"/>
      <c r="U91" s="612"/>
      <c r="AA91" s="624"/>
    </row>
    <row r="92" spans="1:27">
      <c r="A92" s="137"/>
      <c r="B92" s="137"/>
      <c r="C92" s="137"/>
      <c r="D92" s="137"/>
      <c r="E92" s="137"/>
      <c r="F92" s="137"/>
      <c r="G92" s="137"/>
      <c r="H92" s="137"/>
      <c r="I92" s="137"/>
      <c r="J92" s="137"/>
      <c r="K92" s="137"/>
      <c r="L92" s="137"/>
      <c r="M92" s="137"/>
      <c r="N92" s="633"/>
      <c r="O92" s="588">
        <f t="shared" si="18"/>
        <v>82</v>
      </c>
      <c r="Q92" s="610">
        <f t="shared" si="19"/>
        <v>0</v>
      </c>
      <c r="R92" s="611" t="e">
        <f t="shared" si="17"/>
        <v>#NUM!</v>
      </c>
      <c r="S92" s="612"/>
      <c r="T92" s="612"/>
      <c r="U92" s="612"/>
      <c r="AA92" s="624"/>
    </row>
    <row r="93" spans="1:27">
      <c r="A93" s="137"/>
      <c r="B93" s="137"/>
      <c r="C93" s="137"/>
      <c r="D93" s="137"/>
      <c r="E93" s="137"/>
      <c r="F93" s="137"/>
      <c r="G93" s="137"/>
      <c r="H93" s="137"/>
      <c r="I93" s="137"/>
      <c r="J93" s="137"/>
      <c r="K93" s="137"/>
      <c r="L93" s="137"/>
      <c r="M93" s="137"/>
      <c r="N93" s="633"/>
      <c r="O93" s="588">
        <f t="shared" si="18"/>
        <v>83</v>
      </c>
      <c r="Q93" s="610">
        <f t="shared" si="19"/>
        <v>0</v>
      </c>
      <c r="R93" s="611" t="e">
        <f t="shared" si="17"/>
        <v>#NUM!</v>
      </c>
      <c r="S93" s="612"/>
      <c r="T93" s="612"/>
      <c r="U93" s="612"/>
      <c r="AA93" s="624"/>
    </row>
    <row r="94" spans="1:27">
      <c r="A94" s="137"/>
      <c r="B94" s="137"/>
      <c r="C94" s="137"/>
      <c r="D94" s="137"/>
      <c r="E94" s="137"/>
      <c r="F94" s="137"/>
      <c r="G94" s="137"/>
      <c r="H94" s="137"/>
      <c r="I94" s="137"/>
      <c r="J94" s="137"/>
      <c r="K94" s="137"/>
      <c r="L94" s="137"/>
      <c r="M94" s="137"/>
      <c r="N94" s="633"/>
      <c r="O94" s="588">
        <f t="shared" si="18"/>
        <v>84</v>
      </c>
      <c r="Q94" s="610">
        <f t="shared" si="19"/>
        <v>0</v>
      </c>
      <c r="R94" s="611" t="e">
        <f t="shared" si="17"/>
        <v>#NUM!</v>
      </c>
      <c r="AA94" s="624"/>
    </row>
    <row r="95" spans="1:27">
      <c r="A95" s="137"/>
      <c r="B95" s="137"/>
      <c r="C95" s="137"/>
      <c r="D95" s="137"/>
      <c r="E95" s="137"/>
      <c r="F95" s="137"/>
      <c r="G95" s="137"/>
      <c r="H95" s="137"/>
      <c r="I95" s="137"/>
      <c r="J95" s="137"/>
      <c r="K95" s="137"/>
      <c r="L95" s="137"/>
      <c r="M95" s="137"/>
      <c r="N95" s="633"/>
      <c r="O95" s="588">
        <f t="shared" si="18"/>
        <v>85</v>
      </c>
      <c r="Q95" s="610">
        <f t="shared" si="19"/>
        <v>0</v>
      </c>
      <c r="R95" s="611" t="e">
        <f t="shared" si="17"/>
        <v>#NUM!</v>
      </c>
      <c r="AA95" s="624"/>
    </row>
    <row r="96" spans="1:27">
      <c r="A96" s="137"/>
      <c r="B96" s="137"/>
      <c r="C96" s="137"/>
      <c r="D96" s="137"/>
      <c r="E96" s="137"/>
      <c r="F96" s="137"/>
      <c r="G96" s="137"/>
      <c r="H96" s="137"/>
      <c r="I96" s="137"/>
      <c r="J96" s="137"/>
      <c r="K96" s="137"/>
      <c r="L96" s="137"/>
      <c r="M96" s="137"/>
      <c r="N96" s="633"/>
      <c r="O96" s="588">
        <f t="shared" si="18"/>
        <v>86</v>
      </c>
      <c r="Q96" s="610">
        <f t="shared" si="19"/>
        <v>0</v>
      </c>
      <c r="R96" s="611" t="e">
        <f t="shared" si="17"/>
        <v>#NUM!</v>
      </c>
      <c r="AA96" s="624"/>
    </row>
    <row r="97" spans="1:27">
      <c r="A97" s="137"/>
      <c r="B97" s="137"/>
      <c r="C97" s="137"/>
      <c r="D97" s="137"/>
      <c r="E97" s="137"/>
      <c r="F97" s="137"/>
      <c r="G97" s="137"/>
      <c r="H97" s="137"/>
      <c r="I97" s="137"/>
      <c r="J97" s="137"/>
      <c r="K97" s="137"/>
      <c r="L97" s="137"/>
      <c r="M97" s="137"/>
      <c r="N97" s="633"/>
      <c r="O97" s="588">
        <f t="shared" si="18"/>
        <v>87</v>
      </c>
      <c r="Q97" s="610">
        <f t="shared" si="19"/>
        <v>0</v>
      </c>
      <c r="R97" s="611" t="e">
        <f t="shared" si="17"/>
        <v>#NUM!</v>
      </c>
      <c r="AA97" s="624"/>
    </row>
    <row r="98" spans="1:27">
      <c r="A98" s="137"/>
      <c r="B98" s="137"/>
      <c r="C98" s="137"/>
      <c r="D98" s="137"/>
      <c r="E98" s="137"/>
      <c r="F98" s="137"/>
      <c r="G98" s="137"/>
      <c r="H98" s="137"/>
      <c r="I98" s="137"/>
      <c r="J98" s="137"/>
      <c r="K98" s="137"/>
      <c r="L98" s="137"/>
      <c r="M98" s="137"/>
      <c r="N98" s="633"/>
      <c r="O98" s="588">
        <f t="shared" si="18"/>
        <v>88</v>
      </c>
      <c r="Q98" s="610">
        <f t="shared" si="19"/>
        <v>0</v>
      </c>
      <c r="R98" s="611" t="e">
        <f t="shared" si="17"/>
        <v>#NUM!</v>
      </c>
      <c r="AA98" s="624"/>
    </row>
    <row r="99" spans="1:27">
      <c r="A99" s="137"/>
      <c r="B99" s="137"/>
      <c r="C99" s="137"/>
      <c r="D99" s="137"/>
      <c r="E99" s="137"/>
      <c r="F99" s="137"/>
      <c r="G99" s="137"/>
      <c r="H99" s="137"/>
      <c r="I99" s="137"/>
      <c r="J99" s="137"/>
      <c r="K99" s="137"/>
      <c r="L99" s="137"/>
      <c r="M99" s="137"/>
      <c r="N99" s="633"/>
      <c r="O99" s="588">
        <f t="shared" si="18"/>
        <v>89</v>
      </c>
      <c r="Q99" s="610">
        <f t="shared" si="19"/>
        <v>0</v>
      </c>
      <c r="R99" s="611" t="e">
        <f t="shared" si="17"/>
        <v>#NUM!</v>
      </c>
      <c r="AA99" s="624"/>
    </row>
    <row r="100" spans="1:27">
      <c r="A100" s="137"/>
      <c r="B100" s="137"/>
      <c r="C100" s="137"/>
      <c r="D100" s="137"/>
      <c r="E100" s="137"/>
      <c r="F100" s="137"/>
      <c r="G100" s="137"/>
      <c r="H100" s="137"/>
      <c r="I100" s="137"/>
      <c r="J100" s="137"/>
      <c r="K100" s="137"/>
      <c r="L100" s="137"/>
      <c r="M100" s="137"/>
      <c r="N100" s="633"/>
      <c r="O100" s="588">
        <f t="shared" si="18"/>
        <v>90</v>
      </c>
      <c r="Q100" s="610">
        <f t="shared" si="19"/>
        <v>0</v>
      </c>
      <c r="R100" s="611" t="e">
        <f t="shared" si="17"/>
        <v>#NUM!</v>
      </c>
      <c r="AA100" s="624"/>
    </row>
    <row r="101" spans="1:27">
      <c r="A101" s="137"/>
      <c r="B101" s="137"/>
      <c r="C101" s="137"/>
      <c r="D101" s="137"/>
      <c r="E101" s="137"/>
      <c r="F101" s="137"/>
      <c r="G101" s="137"/>
      <c r="H101" s="137"/>
      <c r="I101" s="137"/>
      <c r="J101" s="137"/>
      <c r="K101" s="137"/>
      <c r="L101" s="137"/>
      <c r="M101" s="137"/>
      <c r="N101" s="633"/>
      <c r="O101" s="588">
        <f t="shared" si="18"/>
        <v>91</v>
      </c>
      <c r="Q101" s="610">
        <f t="shared" si="19"/>
        <v>0</v>
      </c>
      <c r="R101" s="611" t="e">
        <f t="shared" si="17"/>
        <v>#NUM!</v>
      </c>
      <c r="AA101" s="624"/>
    </row>
    <row r="102" spans="1:27">
      <c r="A102" s="137"/>
      <c r="B102" s="137"/>
      <c r="C102" s="137"/>
      <c r="D102" s="137"/>
      <c r="E102" s="137"/>
      <c r="F102" s="137"/>
      <c r="G102" s="137"/>
      <c r="H102" s="137"/>
      <c r="I102" s="137"/>
      <c r="J102" s="137"/>
      <c r="K102" s="137"/>
      <c r="L102" s="137"/>
      <c r="M102" s="137"/>
      <c r="N102" s="633"/>
      <c r="O102" s="588">
        <f t="shared" si="18"/>
        <v>92</v>
      </c>
      <c r="Q102" s="610">
        <f t="shared" si="19"/>
        <v>0</v>
      </c>
      <c r="R102" s="611" t="e">
        <f t="shared" si="17"/>
        <v>#NUM!</v>
      </c>
      <c r="AA102" s="624"/>
    </row>
    <row r="103" spans="1:27">
      <c r="A103" s="137"/>
      <c r="B103" s="137"/>
      <c r="C103" s="137"/>
      <c r="D103" s="137"/>
      <c r="E103" s="137"/>
      <c r="F103" s="137"/>
      <c r="G103" s="137"/>
      <c r="H103" s="137"/>
      <c r="I103" s="137"/>
      <c r="J103" s="137"/>
      <c r="K103" s="137"/>
      <c r="L103" s="137"/>
      <c r="M103" s="137"/>
      <c r="N103" s="633"/>
      <c r="O103" s="588">
        <f t="shared" si="18"/>
        <v>93</v>
      </c>
      <c r="Q103" s="610">
        <f t="shared" si="19"/>
        <v>0</v>
      </c>
      <c r="R103" s="611" t="e">
        <f t="shared" si="17"/>
        <v>#NUM!</v>
      </c>
    </row>
    <row r="104" spans="1:27">
      <c r="A104" s="137"/>
      <c r="B104" s="137"/>
      <c r="C104" s="137"/>
      <c r="D104" s="137"/>
      <c r="E104" s="137"/>
      <c r="F104" s="137"/>
      <c r="G104" s="137"/>
      <c r="H104" s="137"/>
      <c r="I104" s="137"/>
      <c r="J104" s="137"/>
      <c r="K104" s="137"/>
      <c r="L104" s="137"/>
      <c r="M104" s="137"/>
      <c r="N104" s="633"/>
      <c r="O104" s="588">
        <f t="shared" si="18"/>
        <v>94</v>
      </c>
      <c r="Q104" s="610">
        <f t="shared" si="19"/>
        <v>0</v>
      </c>
      <c r="R104" s="611" t="e">
        <f t="shared" si="17"/>
        <v>#NUM!</v>
      </c>
    </row>
    <row r="105" spans="1:27">
      <c r="A105" s="137"/>
      <c r="B105" s="137"/>
      <c r="C105" s="137"/>
      <c r="D105" s="137"/>
      <c r="E105" s="137"/>
      <c r="F105" s="137"/>
      <c r="G105" s="137"/>
      <c r="H105" s="137"/>
      <c r="I105" s="137"/>
      <c r="J105" s="137"/>
      <c r="K105" s="137"/>
      <c r="L105" s="137"/>
      <c r="M105" s="137"/>
      <c r="N105" s="633"/>
      <c r="O105" s="588">
        <f t="shared" si="18"/>
        <v>95</v>
      </c>
      <c r="Q105" s="610">
        <f t="shared" si="19"/>
        <v>0</v>
      </c>
      <c r="R105" s="611" t="e">
        <f t="shared" si="17"/>
        <v>#NUM!</v>
      </c>
    </row>
    <row r="106" spans="1:27">
      <c r="A106" s="137"/>
      <c r="B106" s="137"/>
      <c r="C106" s="137"/>
      <c r="D106" s="137"/>
      <c r="E106" s="137"/>
      <c r="F106" s="137"/>
      <c r="G106" s="137"/>
      <c r="H106" s="137"/>
      <c r="I106" s="137"/>
      <c r="J106" s="137"/>
      <c r="K106" s="137"/>
      <c r="L106" s="137"/>
      <c r="M106" s="137"/>
      <c r="N106" s="633"/>
      <c r="O106" s="588">
        <f t="shared" si="18"/>
        <v>96</v>
      </c>
      <c r="Q106" s="610">
        <f t="shared" si="19"/>
        <v>0</v>
      </c>
      <c r="R106" s="611" t="e">
        <f t="shared" si="17"/>
        <v>#NUM!</v>
      </c>
    </row>
    <row r="107" spans="1:27">
      <c r="A107" s="137"/>
      <c r="B107" s="137"/>
      <c r="C107" s="137"/>
      <c r="D107" s="137"/>
      <c r="E107" s="137"/>
      <c r="F107" s="137"/>
      <c r="G107" s="137"/>
      <c r="H107" s="137"/>
      <c r="I107" s="137"/>
      <c r="J107" s="137"/>
      <c r="K107" s="137"/>
      <c r="L107" s="137"/>
      <c r="M107" s="137"/>
      <c r="N107" s="633"/>
      <c r="O107" s="588">
        <f t="shared" si="18"/>
        <v>97</v>
      </c>
      <c r="Q107" s="610">
        <f t="shared" si="19"/>
        <v>0</v>
      </c>
      <c r="R107" s="611" t="e">
        <f t="shared" si="17"/>
        <v>#NUM!</v>
      </c>
    </row>
    <row r="108" spans="1:27">
      <c r="A108" s="137"/>
      <c r="B108" s="137"/>
      <c r="C108" s="137"/>
      <c r="D108" s="137"/>
      <c r="E108" s="137"/>
      <c r="F108" s="137"/>
      <c r="G108" s="137"/>
      <c r="H108" s="137"/>
      <c r="I108" s="137"/>
      <c r="J108" s="137"/>
      <c r="K108" s="137"/>
      <c r="L108" s="137"/>
      <c r="M108" s="137"/>
      <c r="N108" s="633"/>
      <c r="O108" s="588">
        <f t="shared" si="18"/>
        <v>98</v>
      </c>
      <c r="Q108" s="610">
        <f t="shared" si="19"/>
        <v>0</v>
      </c>
      <c r="R108" s="611" t="e">
        <f t="shared" si="17"/>
        <v>#NUM!</v>
      </c>
    </row>
    <row r="109" spans="1:27">
      <c r="A109" s="137"/>
      <c r="B109" s="137"/>
      <c r="C109" s="137"/>
      <c r="D109" s="137"/>
      <c r="E109" s="137"/>
      <c r="F109" s="137"/>
      <c r="G109" s="137"/>
      <c r="H109" s="137"/>
      <c r="I109" s="137"/>
      <c r="J109" s="137"/>
      <c r="K109" s="137"/>
      <c r="L109" s="137"/>
      <c r="M109" s="137"/>
      <c r="N109" s="633"/>
      <c r="O109" s="588">
        <f t="shared" si="18"/>
        <v>99</v>
      </c>
      <c r="Q109" s="610">
        <f t="shared" si="19"/>
        <v>0</v>
      </c>
      <c r="R109" s="611" t="e">
        <f t="shared" si="17"/>
        <v>#NUM!</v>
      </c>
    </row>
    <row r="110" spans="1:27">
      <c r="O110" s="588">
        <f t="shared" si="18"/>
        <v>100</v>
      </c>
      <c r="Q110" s="610">
        <f t="shared" si="19"/>
        <v>0</v>
      </c>
      <c r="R110" s="611" t="e">
        <f t="shared" si="17"/>
        <v>#NUM!</v>
      </c>
    </row>
    <row r="113" spans="15:20">
      <c r="O113" s="588" t="s">
        <v>784</v>
      </c>
      <c r="S113" s="612">
        <f>AVERAGE(S11:S90)</f>
        <v>0</v>
      </c>
      <c r="T113" s="589" t="s">
        <v>785</v>
      </c>
    </row>
    <row r="114" spans="15:20">
      <c r="O114" s="588" t="s">
        <v>786</v>
      </c>
      <c r="S114" s="612">
        <f>AVERAGE(S11:S110)</f>
        <v>0</v>
      </c>
      <c r="T114" s="589" t="s">
        <v>785</v>
      </c>
    </row>
    <row r="116" spans="15:20">
      <c r="O116" s="588" t="s">
        <v>784</v>
      </c>
      <c r="S116" s="589">
        <f>_xlfn.STDEV.P(S11:S90)</f>
        <v>0</v>
      </c>
      <c r="T116" s="588" t="s">
        <v>787</v>
      </c>
    </row>
    <row r="117" spans="15:20">
      <c r="O117" s="588" t="s">
        <v>786</v>
      </c>
      <c r="S117" s="588">
        <f>_xlfn.STDEV.P(S11:S110)</f>
        <v>0</v>
      </c>
      <c r="T117" s="588" t="s">
        <v>787</v>
      </c>
    </row>
  </sheetData>
  <sheetProtection formatCells="0" formatColumns="0" formatRows="0" insertColumns="0" insertRows="0" insertHyperlinks="0" deleteColumns="0" deleteRows="0" sort="0" autoFilter="0" pivotTables="0"/>
  <mergeCells count="32">
    <mergeCell ref="B7:C7"/>
    <mergeCell ref="D7:F7"/>
    <mergeCell ref="B8:C8"/>
    <mergeCell ref="D8:F8"/>
    <mergeCell ref="C10:F10"/>
    <mergeCell ref="K25:L25"/>
    <mergeCell ref="C11:G11"/>
    <mergeCell ref="G10:H10"/>
    <mergeCell ref="H11:I11"/>
    <mergeCell ref="K18:L18"/>
    <mergeCell ref="F1:K1"/>
    <mergeCell ref="I4:J4"/>
    <mergeCell ref="K4:M4"/>
    <mergeCell ref="I5:J5"/>
    <mergeCell ref="K5:M5"/>
    <mergeCell ref="F2:K2"/>
    <mergeCell ref="A63:N68"/>
    <mergeCell ref="A70:N81"/>
    <mergeCell ref="AL1:AL4"/>
    <mergeCell ref="K10:L10"/>
    <mergeCell ref="B4:C4"/>
    <mergeCell ref="D4:F4"/>
    <mergeCell ref="B5:C5"/>
    <mergeCell ref="D5:F5"/>
    <mergeCell ref="B6:C6"/>
    <mergeCell ref="D6:F6"/>
    <mergeCell ref="I6:J6"/>
    <mergeCell ref="K6:M6"/>
    <mergeCell ref="I7:J7"/>
    <mergeCell ref="K7:M7"/>
    <mergeCell ref="I8:J8"/>
    <mergeCell ref="K8:M8"/>
  </mergeCells>
  <conditionalFormatting sqref="M17">
    <cfRule type="cellIs" dxfId="8" priority="4" operator="equal">
      <formula>"More Data"</formula>
    </cfRule>
    <cfRule type="cellIs" dxfId="7" priority="5" operator="equal">
      <formula>100</formula>
    </cfRule>
    <cfRule type="cellIs" dxfId="6" priority="6" operator="equal">
      <formula>80</formula>
    </cfRule>
  </conditionalFormatting>
  <conditionalFormatting sqref="G10:H10">
    <cfRule type="expression" dxfId="5" priority="90">
      <formula>$M$17=80</formula>
    </cfRule>
  </conditionalFormatting>
  <conditionalFormatting sqref="H11:I11">
    <cfRule type="expression" dxfId="4" priority="91">
      <formula>$M$17=100</formula>
    </cfRule>
  </conditionalFormatting>
  <hyperlinks>
    <hyperlink ref="A82" r:id="rId1" xr:uid="{65B17380-29D2-4ADB-88BA-C7B58014A57E}"/>
  </hyperlinks>
  <pageMargins left="0.95" right="0.7" top="0.5" bottom="0.5" header="0.3" footer="0.3"/>
  <pageSetup scale="58" orientation="portrait" horizontalDpi="1200" verticalDpi="1200" r:id="rId2"/>
  <headerFooter>
    <oddFooter>&amp;C&amp;16&amp;A</oddFooter>
  </headerFooter>
  <rowBreaks count="1" manualBreakCount="1">
    <brk id="61" max="13" man="1"/>
  </rowBreaks>
  <colBreaks count="1" manualBreakCount="1">
    <brk id="14" max="1048575" man="1"/>
  </col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EC7CE-DE7F-4295-8AC8-F08EF31EFF24}">
  <sheetPr codeName="Sheet21">
    <tabColor rgb="FF002060"/>
  </sheetPr>
  <dimension ref="A1:AQ117"/>
  <sheetViews>
    <sheetView showGridLines="0" zoomScale="80" zoomScaleNormal="80" workbookViewId="0">
      <selection activeCell="P20" sqref="P20"/>
    </sheetView>
  </sheetViews>
  <sheetFormatPr defaultRowHeight="15"/>
  <cols>
    <col min="1" max="1" width="3.5703125" customWidth="1"/>
    <col min="2" max="2" width="5.85546875" customWidth="1"/>
    <col min="3" max="3" width="12.42578125" customWidth="1"/>
    <col min="4" max="4" width="11.28515625" customWidth="1"/>
    <col min="5" max="6" width="13" customWidth="1"/>
    <col min="7" max="7" width="13.85546875" customWidth="1"/>
    <col min="8" max="8" width="15" customWidth="1"/>
    <col min="9" max="9" width="8" customWidth="1"/>
    <col min="10" max="10" width="12.28515625" customWidth="1"/>
    <col min="11" max="11" width="17.140625" customWidth="1"/>
    <col min="12" max="12" width="11.5703125" style="383" customWidth="1"/>
    <col min="13" max="13" width="2.5703125" style="655" customWidth="1"/>
    <col min="14" max="14" width="4.7109375" style="655" customWidth="1"/>
    <col min="15" max="16" width="10.85546875" style="588" customWidth="1"/>
    <col min="17" max="17" width="14" style="588" customWidth="1"/>
    <col min="18" max="18" width="10.85546875" style="588" customWidth="1"/>
    <col min="19" max="22" width="10.85546875" style="589" customWidth="1"/>
    <col min="23" max="23" width="9.7109375" style="590" bestFit="1" customWidth="1"/>
    <col min="24" max="24" width="9.140625" style="590"/>
    <col min="25" max="25" width="14.28515625" style="590" customWidth="1"/>
    <col min="26" max="26" width="11.140625" style="590" customWidth="1"/>
    <col min="27" max="27" width="17.85546875" style="590" customWidth="1"/>
    <col min="28" max="28" width="9.140625" style="590"/>
    <col min="29" max="29" width="13.5703125" style="590" customWidth="1"/>
    <col min="30" max="30" width="10.7109375" style="590" customWidth="1"/>
    <col min="31" max="31" width="13.140625" style="590" customWidth="1"/>
    <col min="32" max="37" width="9.140625" style="590"/>
    <col min="38" max="38" width="11.140625" style="590" customWidth="1"/>
    <col min="39" max="43" width="9.140625" style="590"/>
  </cols>
  <sheetData>
    <row r="1" spans="1:38" ht="27" thickBot="1">
      <c r="A1" s="1016"/>
      <c r="B1" s="99"/>
      <c r="C1" s="99"/>
      <c r="D1" s="697"/>
      <c r="E1" s="697"/>
      <c r="F1" s="2135" t="s">
        <v>788</v>
      </c>
      <c r="G1" s="2135"/>
      <c r="H1" s="2135"/>
      <c r="I1" s="2135"/>
      <c r="J1" s="2166"/>
      <c r="K1" s="697"/>
      <c r="L1" s="699"/>
      <c r="M1" s="656"/>
      <c r="N1" s="639"/>
      <c r="AD1" s="591" t="e">
        <f>(MAX(AK2:AK3)-MIN(AK2:AK3))/8</f>
        <v>#DIV/0!</v>
      </c>
      <c r="AE1" s="592" t="e">
        <f>AI15-AJ4</f>
        <v>#DIV/0!</v>
      </c>
      <c r="AF1" s="593" t="e">
        <f>AI15</f>
        <v>#DIV/0!</v>
      </c>
      <c r="AG1" s="594">
        <f t="shared" ref="AG1:AG8" si="0" xml:space="preserve"> IF($M$17=80,FREQUENCY($S$11:$S$90,AI15),FREQUENCY($S$11:$S$110,AI15))</f>
        <v>30</v>
      </c>
      <c r="AI1" s="594" t="s">
        <v>717</v>
      </c>
      <c r="AJ1" s="595" t="e">
        <f>K18</f>
        <v>#DIV/0!</v>
      </c>
      <c r="AK1" s="596"/>
      <c r="AL1" s="2119" t="s">
        <v>718</v>
      </c>
    </row>
    <row r="2" spans="1:38" ht="15.75" thickBot="1">
      <c r="A2" s="577"/>
      <c r="D2" s="97"/>
      <c r="E2" s="97"/>
      <c r="F2" s="2138"/>
      <c r="G2" s="2138"/>
      <c r="H2" s="2138"/>
      <c r="I2" s="2138"/>
      <c r="J2" s="97"/>
      <c r="K2" s="97"/>
      <c r="L2" s="656"/>
      <c r="M2" s="656"/>
      <c r="N2" s="639"/>
      <c r="P2" s="494"/>
      <c r="Q2" s="820" t="s">
        <v>537</v>
      </c>
      <c r="R2" s="821"/>
      <c r="S2" s="822"/>
      <c r="AF2" s="597" t="e">
        <f>MIN(AK2,AK3)</f>
        <v>#DIV/0!</v>
      </c>
      <c r="AG2" s="594">
        <f t="shared" si="0"/>
        <v>30</v>
      </c>
      <c r="AI2" s="594" t="s">
        <v>720</v>
      </c>
      <c r="AJ2" s="595" t="e">
        <f>AJ1-(3*AJ4)</f>
        <v>#DIV/0!</v>
      </c>
      <c r="AK2" s="595" t="e">
        <f>AJ2</f>
        <v>#DIV/0!</v>
      </c>
      <c r="AL2" s="2120"/>
    </row>
    <row r="3" spans="1:38" ht="15.75" thickBot="1">
      <c r="A3" s="640"/>
      <c r="B3" s="97"/>
      <c r="C3" s="97"/>
      <c r="D3" s="97"/>
      <c r="E3" s="97"/>
      <c r="F3" s="97"/>
      <c r="G3" s="97"/>
      <c r="H3" s="97"/>
      <c r="I3" s="97"/>
      <c r="J3" s="97"/>
      <c r="K3" s="97"/>
      <c r="L3" s="656"/>
      <c r="M3" s="656"/>
      <c r="N3" s="639"/>
      <c r="P3" s="502"/>
      <c r="Q3" s="496" t="s">
        <v>542</v>
      </c>
      <c r="R3" s="497"/>
      <c r="S3" s="498"/>
      <c r="AF3" s="597" t="e">
        <f>AF2+AD1</f>
        <v>#DIV/0!</v>
      </c>
      <c r="AG3" s="594">
        <f t="shared" si="0"/>
        <v>30</v>
      </c>
      <c r="AI3" s="594" t="s">
        <v>721</v>
      </c>
      <c r="AJ3" s="595" t="e">
        <f>AJ1+(3*AJ4)</f>
        <v>#DIV/0!</v>
      </c>
      <c r="AK3" s="595" t="e">
        <f>AJ3</f>
        <v>#DIV/0!</v>
      </c>
      <c r="AL3" s="2120"/>
    </row>
    <row r="4" spans="1:38" ht="15.75" thickBot="1">
      <c r="A4" s="640"/>
      <c r="B4" s="2124" t="s">
        <v>531</v>
      </c>
      <c r="C4" s="2172"/>
      <c r="D4" s="2125" t="str">
        <f>DrawingNumber</f>
        <v>GH 675612</v>
      </c>
      <c r="E4" s="2173"/>
      <c r="F4" s="97"/>
      <c r="G4" s="2174" t="s">
        <v>532</v>
      </c>
      <c r="H4" s="2174"/>
      <c r="I4" s="2125" t="str">
        <f>RRXDivision</f>
        <v>RegalRexnord - MCS Division</v>
      </c>
      <c r="J4" s="2126"/>
      <c r="K4" s="2127"/>
      <c r="L4" s="656"/>
      <c r="M4" s="656"/>
      <c r="N4" s="639"/>
      <c r="P4" s="499"/>
      <c r="Q4" s="496" t="s">
        <v>551</v>
      </c>
      <c r="R4" s="497"/>
      <c r="S4" s="498"/>
      <c r="AF4" s="597" t="e">
        <f>AF3+AD1</f>
        <v>#DIV/0!</v>
      </c>
      <c r="AG4" s="594">
        <f t="shared" si="0"/>
        <v>30</v>
      </c>
      <c r="AI4" s="594" t="s">
        <v>722</v>
      </c>
      <c r="AJ4" s="598">
        <f>AC6</f>
        <v>0</v>
      </c>
      <c r="AK4" s="599"/>
      <c r="AL4" s="2121"/>
    </row>
    <row r="5" spans="1:38" ht="15.75" thickBot="1">
      <c r="A5" s="640"/>
      <c r="B5" s="2128" t="s">
        <v>534</v>
      </c>
      <c r="C5" s="2128"/>
      <c r="D5" s="2129" t="str">
        <f>EngRevLevel</f>
        <v>C</v>
      </c>
      <c r="E5" s="2130"/>
      <c r="F5" s="97"/>
      <c r="G5" s="2169" t="s">
        <v>308</v>
      </c>
      <c r="H5" s="2169"/>
      <c r="I5" s="2129" t="str">
        <f>SupplierShortName</f>
        <v>RGT</v>
      </c>
      <c r="J5" s="2130"/>
      <c r="K5" s="2131"/>
      <c r="L5" s="656"/>
      <c r="M5" s="656"/>
      <c r="N5" s="639"/>
      <c r="P5" s="500"/>
      <c r="Q5" s="496" t="s">
        <v>556</v>
      </c>
      <c r="R5" s="497"/>
      <c r="S5" s="498"/>
      <c r="AF5" s="597" t="e">
        <f>AF4+AD1</f>
        <v>#DIV/0!</v>
      </c>
      <c r="AG5" s="594">
        <f t="shared" si="0"/>
        <v>30</v>
      </c>
      <c r="AJ5" s="598">
        <f>IF(M7=80,S117,S118)</f>
        <v>0</v>
      </c>
    </row>
    <row r="6" spans="1:38" ht="18.75">
      <c r="A6" s="640"/>
      <c r="B6" s="2132" t="s">
        <v>538</v>
      </c>
      <c r="C6" s="2133"/>
      <c r="D6" s="2129" t="str">
        <f>PartName</f>
        <v>Lever</v>
      </c>
      <c r="E6" s="2130"/>
      <c r="F6" s="97"/>
      <c r="G6" s="1773" t="s">
        <v>539</v>
      </c>
      <c r="H6" s="1773"/>
      <c r="I6" s="2130" t="str">
        <f>SupplierStreetAddress</f>
        <v>45682 West Alpharetta Blvd</v>
      </c>
      <c r="J6" s="2130"/>
      <c r="K6" s="2131"/>
      <c r="L6" s="656"/>
      <c r="M6" s="656"/>
      <c r="N6" s="639"/>
      <c r="Y6" s="600" t="s">
        <v>723</v>
      </c>
      <c r="Z6" s="601" t="s">
        <v>724</v>
      </c>
      <c r="AA6" s="1148" t="s">
        <v>725</v>
      </c>
      <c r="AB6" s="1022">
        <f>G24</f>
        <v>0</v>
      </c>
      <c r="AC6" s="602">
        <f>AB6/AB7</f>
        <v>0</v>
      </c>
      <c r="AF6" s="597" t="e">
        <f>AF5+AD1</f>
        <v>#DIV/0!</v>
      </c>
      <c r="AG6" s="594">
        <f t="shared" si="0"/>
        <v>30</v>
      </c>
    </row>
    <row r="7" spans="1:38" ht="27" thickBot="1">
      <c r="A7" s="640"/>
      <c r="B7" s="2154" t="s">
        <v>543</v>
      </c>
      <c r="C7" s="2155"/>
      <c r="D7" s="2156" t="str">
        <f>PartNumber</f>
        <v>456734RT</v>
      </c>
      <c r="E7" s="2157"/>
      <c r="F7" s="97"/>
      <c r="G7" s="1760" t="s">
        <v>544</v>
      </c>
      <c r="H7" s="1760"/>
      <c r="I7" s="2157" t="str">
        <f>SupplierCity</f>
        <v>Memphis</v>
      </c>
      <c r="J7" s="2157"/>
      <c r="K7" s="2158"/>
      <c r="L7" s="656"/>
      <c r="M7" s="656"/>
      <c r="N7" s="639"/>
      <c r="Q7" s="850" t="s">
        <v>471</v>
      </c>
      <c r="Y7" s="603" t="s">
        <v>726</v>
      </c>
      <c r="Z7" s="604"/>
      <c r="AA7" s="605" t="s">
        <v>727</v>
      </c>
      <c r="AB7" s="1149">
        <f>Z11</f>
        <v>1.6930000000000001</v>
      </c>
      <c r="AC7" s="606"/>
      <c r="AF7" s="597" t="e">
        <f>AF6+AD1</f>
        <v>#DIV/0!</v>
      </c>
      <c r="AG7" s="594">
        <f t="shared" si="0"/>
        <v>30</v>
      </c>
    </row>
    <row r="8" spans="1:38" ht="15.75" thickBot="1">
      <c r="A8" s="640"/>
      <c r="B8" s="2159" t="s">
        <v>547</v>
      </c>
      <c r="C8" s="2160"/>
      <c r="D8" s="2161"/>
      <c r="E8" s="2162"/>
      <c r="F8" s="97"/>
      <c r="G8" s="2169" t="s">
        <v>549</v>
      </c>
      <c r="H8" s="2169"/>
      <c r="I8" s="2170" t="str">
        <f>SupplierState</f>
        <v>Tennessee</v>
      </c>
      <c r="J8" s="2170"/>
      <c r="K8" s="2171"/>
      <c r="L8" s="656"/>
      <c r="M8" s="656"/>
      <c r="N8" s="639"/>
      <c r="AF8" s="597" t="e">
        <f>AF7+AD1</f>
        <v>#DIV/0!</v>
      </c>
      <c r="AG8" s="594">
        <f t="shared" si="0"/>
        <v>30</v>
      </c>
    </row>
    <row r="9" spans="1:38" ht="20.25" customHeight="1" thickBot="1">
      <c r="A9" s="1023"/>
      <c r="B9" s="580"/>
      <c r="C9" s="582"/>
      <c r="D9" s="582"/>
      <c r="E9" s="582"/>
      <c r="F9" s="582"/>
      <c r="G9" s="580"/>
      <c r="H9" s="580"/>
      <c r="I9" s="583" t="s">
        <v>728</v>
      </c>
      <c r="J9" s="580"/>
      <c r="K9" s="580"/>
      <c r="L9" s="657"/>
      <c r="M9" s="657"/>
      <c r="N9" s="1024"/>
      <c r="AF9" s="597" t="e">
        <f>AF8+AD1</f>
        <v>#DIV/0!</v>
      </c>
      <c r="AG9" s="594">
        <f xml:space="preserve"> IF($M$17=80,FREQUENCY($S$11:$S$90,AI23),FREQUENCY($S$11:$S$110,AI23))</f>
        <v>30</v>
      </c>
    </row>
    <row r="10" spans="1:38" ht="24.95" customHeight="1" thickBot="1">
      <c r="A10" s="581"/>
      <c r="B10" s="582"/>
      <c r="C10" s="582"/>
      <c r="D10" s="582"/>
      <c r="E10" s="582"/>
      <c r="F10" s="582"/>
      <c r="G10" s="582"/>
      <c r="H10" s="582"/>
      <c r="I10" s="2163" t="s">
        <v>731</v>
      </c>
      <c r="J10" s="2164"/>
      <c r="K10" s="1172"/>
      <c r="L10" s="658"/>
      <c r="M10" s="658"/>
      <c r="N10" s="586"/>
      <c r="O10" s="588" t="s">
        <v>732</v>
      </c>
      <c r="S10" s="607" t="s">
        <v>733</v>
      </c>
      <c r="T10" s="607"/>
      <c r="U10" s="607"/>
      <c r="Y10" s="608" t="s">
        <v>734</v>
      </c>
      <c r="Z10" s="609" t="s">
        <v>735</v>
      </c>
      <c r="AF10" s="597" t="e">
        <f>AF9+AD1</f>
        <v>#DIV/0!</v>
      </c>
      <c r="AG10" s="594">
        <f xml:space="preserve"> IF($M$17=80,FREQUENCY($S$11:$S$90,AI24),FREQUENCY($S$11:$S$110,AI24))</f>
        <v>30</v>
      </c>
    </row>
    <row r="11" spans="1:38" ht="24.95" customHeight="1" thickBot="1">
      <c r="A11" s="581"/>
      <c r="B11" s="582"/>
      <c r="C11" s="2165" t="s">
        <v>789</v>
      </c>
      <c r="D11" s="2165"/>
      <c r="E11" s="2165"/>
      <c r="F11" s="2145" t="s">
        <v>730</v>
      </c>
      <c r="G11" s="2145"/>
      <c r="H11" s="582"/>
      <c r="I11" s="1173" t="s">
        <v>737</v>
      </c>
      <c r="J11" s="636"/>
      <c r="K11" s="1174"/>
      <c r="L11" s="658"/>
      <c r="M11" s="658"/>
      <c r="N11" s="586"/>
      <c r="O11" s="588">
        <v>1</v>
      </c>
      <c r="P11" s="588">
        <f>(AC6*6)/100</f>
        <v>0</v>
      </c>
      <c r="Q11" s="610" t="e">
        <f>Z19-(3*Z18)</f>
        <v>#DIV/0!</v>
      </c>
      <c r="R11" s="611" t="e">
        <f>NORMDIST(Q11,$Z$19,$Z$18,FALSE)*2</f>
        <v>#DIV/0!</v>
      </c>
      <c r="S11" s="612">
        <f>C13</f>
        <v>0</v>
      </c>
      <c r="T11" s="612"/>
      <c r="U11" s="612"/>
      <c r="Y11" s="613">
        <v>3</v>
      </c>
      <c r="Z11" s="609">
        <v>1.6930000000000001</v>
      </c>
      <c r="AF11" s="597" t="e">
        <f>AI25</f>
        <v>#DIV/0!</v>
      </c>
      <c r="AG11" s="594">
        <f xml:space="preserve"> IF($M$17=80,FREQUENCY($S$11:$S$90,AI25),FREQUENCY($S$11:$S$110,AI25))</f>
        <v>30</v>
      </c>
    </row>
    <row r="12" spans="1:38" ht="24.95" customHeight="1" thickBot="1">
      <c r="A12" s="581"/>
      <c r="B12" s="661"/>
      <c r="C12" s="659" t="s">
        <v>738</v>
      </c>
      <c r="D12" s="659" t="s">
        <v>739</v>
      </c>
      <c r="E12" s="659" t="s">
        <v>740</v>
      </c>
      <c r="F12" s="660" t="s">
        <v>743</v>
      </c>
      <c r="G12" s="660" t="s">
        <v>480</v>
      </c>
      <c r="H12" s="789"/>
      <c r="I12" s="792" t="s">
        <v>744</v>
      </c>
      <c r="J12" s="793"/>
      <c r="K12" s="794"/>
      <c r="L12" s="658"/>
      <c r="M12" s="658"/>
      <c r="N12" s="586"/>
      <c r="O12" s="588">
        <f>O11+1</f>
        <v>2</v>
      </c>
      <c r="Q12" s="610" t="e">
        <f>Q11+$P$11</f>
        <v>#DIV/0!</v>
      </c>
      <c r="R12" s="611" t="e">
        <f t="shared" ref="R12:R75" si="1">NORMDIST(Q12,$Z$19,$Z$18,FALSE)*2</f>
        <v>#DIV/0!</v>
      </c>
      <c r="S12" s="612">
        <f t="shared" ref="S12:S20" si="2">C14</f>
        <v>0</v>
      </c>
      <c r="T12" s="612"/>
      <c r="U12" s="612"/>
      <c r="Y12" s="613">
        <v>4</v>
      </c>
      <c r="Z12" s="609">
        <v>2.0590000000000002</v>
      </c>
      <c r="AI12" s="614" t="e">
        <f>AI16-AJ4</f>
        <v>#DIV/0!</v>
      </c>
      <c r="AJ12" s="615">
        <f>MIN(C13:E22)</f>
        <v>0</v>
      </c>
      <c r="AK12" s="594" t="s">
        <v>745</v>
      </c>
    </row>
    <row r="13" spans="1:38" ht="24.95" customHeight="1" thickBot="1">
      <c r="A13" s="581"/>
      <c r="B13" s="662">
        <v>1</v>
      </c>
      <c r="C13" s="1175"/>
      <c r="D13" s="1155"/>
      <c r="E13" s="1176"/>
      <c r="F13" s="664" t="e">
        <f>AVERAGE(C13:E13)</f>
        <v>#DIV/0!</v>
      </c>
      <c r="G13" s="665">
        <f>MAX(C13:E13)-MIN(C13:E13)</f>
        <v>0</v>
      </c>
      <c r="H13" s="584"/>
      <c r="I13" s="582"/>
      <c r="J13" s="582"/>
      <c r="K13" s="582"/>
      <c r="L13" s="658"/>
      <c r="M13" s="658"/>
      <c r="N13" s="586"/>
      <c r="O13" s="588">
        <f t="shared" ref="O13:O76" si="3">O12+1</f>
        <v>3</v>
      </c>
      <c r="Q13" s="610" t="e">
        <f t="shared" ref="Q13:Q76" si="4">Q12+$P$11</f>
        <v>#DIV/0!</v>
      </c>
      <c r="R13" s="611" t="e">
        <f t="shared" si="1"/>
        <v>#DIV/0!</v>
      </c>
      <c r="S13" s="612">
        <f t="shared" si="2"/>
        <v>0</v>
      </c>
      <c r="T13" s="612"/>
      <c r="U13" s="612"/>
      <c r="Y13" s="613">
        <v>5</v>
      </c>
      <c r="Z13" s="609">
        <v>2.3260000000000001</v>
      </c>
      <c r="AI13" s="614" t="e">
        <f>+AJ3</f>
        <v>#DIV/0!</v>
      </c>
      <c r="AJ13" s="615">
        <f>MAX(C13:E22)</f>
        <v>0</v>
      </c>
      <c r="AK13" s="594" t="s">
        <v>746</v>
      </c>
    </row>
    <row r="14" spans="1:38" ht="24.95" customHeight="1">
      <c r="A14" s="581"/>
      <c r="B14" s="662">
        <v>2</v>
      </c>
      <c r="C14" s="1177"/>
      <c r="D14" s="575"/>
      <c r="E14" s="1178"/>
      <c r="F14" s="664" t="e">
        <f t="shared" ref="F14:F22" si="5">AVERAGE(C14:E14)</f>
        <v>#DIV/0!</v>
      </c>
      <c r="G14" s="665">
        <f t="shared" ref="G14:G22" si="6">MAX(C14:E14)-MIN(C14:E14)</f>
        <v>0</v>
      </c>
      <c r="H14" s="584"/>
      <c r="I14" s="1157" t="s">
        <v>749</v>
      </c>
      <c r="J14" s="1158"/>
      <c r="K14" s="1179">
        <f>COUNTA(C13:E22)</f>
        <v>0</v>
      </c>
      <c r="L14" s="658"/>
      <c r="M14" s="658"/>
      <c r="N14" s="586"/>
      <c r="O14" s="588">
        <f t="shared" si="3"/>
        <v>4</v>
      </c>
      <c r="Q14" s="610" t="e">
        <f t="shared" si="4"/>
        <v>#DIV/0!</v>
      </c>
      <c r="R14" s="611" t="e">
        <f t="shared" si="1"/>
        <v>#DIV/0!</v>
      </c>
      <c r="S14" s="612">
        <f t="shared" si="2"/>
        <v>0</v>
      </c>
      <c r="T14" s="612"/>
      <c r="U14" s="612"/>
      <c r="AE14" s="616" t="s">
        <v>747</v>
      </c>
      <c r="AF14" s="617" t="s">
        <v>748</v>
      </c>
    </row>
    <row r="15" spans="1:38" ht="24.95" customHeight="1">
      <c r="A15" s="581"/>
      <c r="B15" s="662">
        <v>3</v>
      </c>
      <c r="C15" s="1177"/>
      <c r="D15" s="575"/>
      <c r="E15" s="1178"/>
      <c r="F15" s="664" t="e">
        <f t="shared" si="5"/>
        <v>#DIV/0!</v>
      </c>
      <c r="G15" s="665">
        <f t="shared" si="6"/>
        <v>0</v>
      </c>
      <c r="H15" s="585"/>
      <c r="I15" s="1160" t="s">
        <v>750</v>
      </c>
      <c r="J15" s="637"/>
      <c r="K15" s="1180" t="s">
        <v>790</v>
      </c>
      <c r="L15" s="658"/>
      <c r="M15" s="658"/>
      <c r="N15" s="586"/>
      <c r="O15" s="588">
        <f t="shared" si="3"/>
        <v>5</v>
      </c>
      <c r="Q15" s="610" t="e">
        <f t="shared" si="4"/>
        <v>#DIV/0!</v>
      </c>
      <c r="R15" s="611" t="e">
        <f t="shared" si="1"/>
        <v>#DIV/0!</v>
      </c>
      <c r="S15" s="612">
        <f t="shared" si="2"/>
        <v>0</v>
      </c>
      <c r="T15" s="612"/>
      <c r="U15" s="612"/>
      <c r="AE15" s="618" t="e">
        <f>AVERAGE(AE1:AF1)</f>
        <v>#DIV/0!</v>
      </c>
      <c r="AF15" s="619">
        <f>AG1</f>
        <v>30</v>
      </c>
      <c r="AI15" s="620" t="e">
        <f>IF(AJ12&lt;AI12,AJ12,AI12)</f>
        <v>#DIV/0!</v>
      </c>
    </row>
    <row r="16" spans="1:38" ht="24.95" customHeight="1">
      <c r="A16" s="581"/>
      <c r="B16" s="662">
        <v>4</v>
      </c>
      <c r="C16" s="1177"/>
      <c r="D16" s="575"/>
      <c r="E16" s="1178"/>
      <c r="F16" s="664" t="e">
        <f t="shared" si="5"/>
        <v>#DIV/0!</v>
      </c>
      <c r="G16" s="665">
        <f t="shared" si="6"/>
        <v>0</v>
      </c>
      <c r="H16" s="585"/>
      <c r="I16" s="1163" t="s">
        <v>752</v>
      </c>
      <c r="J16" s="787"/>
      <c r="K16" s="1162">
        <f>K12</f>
        <v>0</v>
      </c>
      <c r="L16" s="658"/>
      <c r="M16" s="658"/>
      <c r="N16" s="586"/>
      <c r="O16" s="588">
        <f t="shared" si="3"/>
        <v>6</v>
      </c>
      <c r="Q16" s="610" t="e">
        <f t="shared" si="4"/>
        <v>#DIV/0!</v>
      </c>
      <c r="R16" s="611" t="e">
        <f t="shared" si="1"/>
        <v>#DIV/0!</v>
      </c>
      <c r="S16" s="612">
        <f t="shared" si="2"/>
        <v>0</v>
      </c>
      <c r="T16" s="612"/>
      <c r="U16" s="612"/>
      <c r="AE16" s="621" t="e">
        <f t="shared" ref="AE16:AE22" si="7">AVERAGE(AF1:AF2)</f>
        <v>#DIV/0!</v>
      </c>
      <c r="AF16" s="619">
        <f t="shared" ref="AF16:AF22" si="8">AG2-AG1</f>
        <v>0</v>
      </c>
      <c r="AI16" s="620" t="e">
        <f t="shared" ref="AI16:AI22" si="9">AF2</f>
        <v>#DIV/0!</v>
      </c>
    </row>
    <row r="17" spans="1:35" ht="24.95" customHeight="1">
      <c r="A17" s="581"/>
      <c r="B17" s="662">
        <v>5</v>
      </c>
      <c r="C17" s="1177"/>
      <c r="D17" s="575"/>
      <c r="E17" s="1178"/>
      <c r="F17" s="664" t="e">
        <f t="shared" si="5"/>
        <v>#DIV/0!</v>
      </c>
      <c r="G17" s="665">
        <f t="shared" si="6"/>
        <v>0</v>
      </c>
      <c r="H17" s="585"/>
      <c r="I17" s="1163" t="s">
        <v>754</v>
      </c>
      <c r="J17" s="787"/>
      <c r="K17" s="1162">
        <f>K10</f>
        <v>0</v>
      </c>
      <c r="L17" s="658"/>
      <c r="M17" s="658"/>
      <c r="N17" s="586"/>
      <c r="O17" s="588">
        <f t="shared" si="3"/>
        <v>7</v>
      </c>
      <c r="Q17" s="610" t="e">
        <f t="shared" si="4"/>
        <v>#DIV/0!</v>
      </c>
      <c r="R17" s="611" t="e">
        <f t="shared" si="1"/>
        <v>#DIV/0!</v>
      </c>
      <c r="S17" s="612">
        <f t="shared" si="2"/>
        <v>0</v>
      </c>
      <c r="T17" s="612"/>
      <c r="U17" s="612"/>
      <c r="Y17" s="590" t="s">
        <v>751</v>
      </c>
      <c r="AE17" s="621" t="e">
        <f t="shared" si="7"/>
        <v>#DIV/0!</v>
      </c>
      <c r="AF17" s="619">
        <f t="shared" si="8"/>
        <v>0</v>
      </c>
      <c r="AI17" s="620" t="e">
        <f t="shared" si="9"/>
        <v>#DIV/0!</v>
      </c>
    </row>
    <row r="18" spans="1:35" ht="24.95" customHeight="1">
      <c r="A18" s="581"/>
      <c r="B18" s="662">
        <v>6</v>
      </c>
      <c r="C18" s="1177"/>
      <c r="D18" s="575"/>
      <c r="E18" s="1178"/>
      <c r="F18" s="664" t="e">
        <f t="shared" si="5"/>
        <v>#DIV/0!</v>
      </c>
      <c r="G18" s="665">
        <f t="shared" si="6"/>
        <v>0</v>
      </c>
      <c r="H18" s="585"/>
      <c r="I18" s="1164" t="s">
        <v>756</v>
      </c>
      <c r="J18" s="638"/>
      <c r="K18" s="1165" t="e">
        <f>F23</f>
        <v>#DIV/0!</v>
      </c>
      <c r="L18" s="658"/>
      <c r="M18" s="658"/>
      <c r="N18" s="586"/>
      <c r="O18" s="588">
        <f t="shared" si="3"/>
        <v>8</v>
      </c>
      <c r="Q18" s="610" t="e">
        <f t="shared" si="4"/>
        <v>#DIV/0!</v>
      </c>
      <c r="R18" s="611" t="e">
        <f t="shared" si="1"/>
        <v>#DIV/0!</v>
      </c>
      <c r="S18" s="612">
        <f t="shared" si="2"/>
        <v>0</v>
      </c>
      <c r="T18" s="612"/>
      <c r="U18" s="612"/>
      <c r="Y18" s="622" t="s">
        <v>753</v>
      </c>
      <c r="Z18" s="623">
        <f>AC6</f>
        <v>0</v>
      </c>
      <c r="AE18" s="621" t="e">
        <f t="shared" si="7"/>
        <v>#DIV/0!</v>
      </c>
      <c r="AF18" s="619">
        <f t="shared" si="8"/>
        <v>0</v>
      </c>
      <c r="AI18" s="620" t="e">
        <f t="shared" si="9"/>
        <v>#DIV/0!</v>
      </c>
    </row>
    <row r="19" spans="1:35" ht="24.95" customHeight="1">
      <c r="A19" s="581"/>
      <c r="B19" s="662">
        <v>7</v>
      </c>
      <c r="C19" s="1177"/>
      <c r="D19" s="575"/>
      <c r="E19" s="1178"/>
      <c r="F19" s="664" t="e">
        <f t="shared" si="5"/>
        <v>#DIV/0!</v>
      </c>
      <c r="G19" s="665">
        <f t="shared" si="6"/>
        <v>0</v>
      </c>
      <c r="H19" s="585"/>
      <c r="I19" s="1164" t="s">
        <v>758</v>
      </c>
      <c r="J19" s="638"/>
      <c r="K19" s="1165">
        <f>AC6</f>
        <v>0</v>
      </c>
      <c r="L19" s="658"/>
      <c r="M19" s="658"/>
      <c r="N19" s="586"/>
      <c r="O19" s="588">
        <f t="shared" si="3"/>
        <v>9</v>
      </c>
      <c r="Q19" s="610" t="e">
        <f t="shared" si="4"/>
        <v>#DIV/0!</v>
      </c>
      <c r="R19" s="611" t="e">
        <f t="shared" si="1"/>
        <v>#DIV/0!</v>
      </c>
      <c r="S19" s="612">
        <f t="shared" si="2"/>
        <v>0</v>
      </c>
      <c r="T19" s="612"/>
      <c r="U19" s="612"/>
      <c r="Y19" s="622" t="s">
        <v>755</v>
      </c>
      <c r="Z19" s="623" t="e">
        <f>AJ1</f>
        <v>#DIV/0!</v>
      </c>
      <c r="AE19" s="621" t="e">
        <f t="shared" si="7"/>
        <v>#DIV/0!</v>
      </c>
      <c r="AF19" s="619">
        <f t="shared" si="8"/>
        <v>0</v>
      </c>
      <c r="AI19" s="620" t="e">
        <f t="shared" si="9"/>
        <v>#DIV/0!</v>
      </c>
    </row>
    <row r="20" spans="1:35" ht="24.95" customHeight="1">
      <c r="A20" s="581"/>
      <c r="B20" s="662">
        <v>8</v>
      </c>
      <c r="C20" s="1177"/>
      <c r="D20" s="575"/>
      <c r="E20" s="1178"/>
      <c r="F20" s="664" t="e">
        <f t="shared" si="5"/>
        <v>#DIV/0!</v>
      </c>
      <c r="G20" s="665">
        <f t="shared" si="6"/>
        <v>0</v>
      </c>
      <c r="H20" s="585"/>
      <c r="I20" s="1163" t="s">
        <v>760</v>
      </c>
      <c r="J20" s="787"/>
      <c r="K20" s="1165" t="e">
        <f>(K18-K16)/(3*K19)</f>
        <v>#DIV/0!</v>
      </c>
      <c r="L20" s="658"/>
      <c r="M20" s="658"/>
      <c r="N20" s="586"/>
      <c r="O20" s="588">
        <f t="shared" si="3"/>
        <v>10</v>
      </c>
      <c r="Q20" s="610" t="e">
        <f t="shared" si="4"/>
        <v>#DIV/0!</v>
      </c>
      <c r="R20" s="611" t="e">
        <f t="shared" si="1"/>
        <v>#DIV/0!</v>
      </c>
      <c r="S20" s="612">
        <f t="shared" si="2"/>
        <v>0</v>
      </c>
      <c r="T20" s="612"/>
      <c r="U20" s="612"/>
      <c r="Y20" s="622" t="s">
        <v>757</v>
      </c>
      <c r="Z20" s="623">
        <f>MEDIAN(S11:S90)</f>
        <v>0</v>
      </c>
      <c r="AE20" s="621" t="e">
        <f t="shared" si="7"/>
        <v>#DIV/0!</v>
      </c>
      <c r="AF20" s="619">
        <f t="shared" si="8"/>
        <v>0</v>
      </c>
      <c r="AI20" s="620" t="e">
        <f t="shared" si="9"/>
        <v>#DIV/0!</v>
      </c>
    </row>
    <row r="21" spans="1:35" ht="24.95" customHeight="1">
      <c r="A21" s="581"/>
      <c r="B21" s="662">
        <v>9</v>
      </c>
      <c r="C21" s="1177"/>
      <c r="D21" s="575"/>
      <c r="E21" s="1178"/>
      <c r="F21" s="664" t="e">
        <f t="shared" si="5"/>
        <v>#DIV/0!</v>
      </c>
      <c r="G21" s="665">
        <f t="shared" si="6"/>
        <v>0</v>
      </c>
      <c r="H21" s="585"/>
      <c r="I21" s="1163" t="s">
        <v>761</v>
      </c>
      <c r="J21" s="787"/>
      <c r="K21" s="1165" t="e">
        <f>(K17-K18)/(3*K19)</f>
        <v>#DIV/0!</v>
      </c>
      <c r="L21" s="658"/>
      <c r="M21" s="658"/>
      <c r="N21" s="586"/>
      <c r="O21" s="588">
        <f t="shared" si="3"/>
        <v>11</v>
      </c>
      <c r="Q21" s="610" t="e">
        <f t="shared" si="4"/>
        <v>#DIV/0!</v>
      </c>
      <c r="R21" s="611" t="e">
        <f t="shared" si="1"/>
        <v>#DIV/0!</v>
      </c>
      <c r="S21" s="612">
        <f t="shared" ref="S21:S30" si="10">D13</f>
        <v>0</v>
      </c>
      <c r="T21" s="612"/>
      <c r="U21" s="612"/>
      <c r="Y21" s="622" t="s">
        <v>759</v>
      </c>
      <c r="Z21" s="623">
        <f>MODE(S11:S90)</f>
        <v>0</v>
      </c>
      <c r="AE21" s="621" t="e">
        <f t="shared" si="7"/>
        <v>#DIV/0!</v>
      </c>
      <c r="AF21" s="619">
        <f t="shared" si="8"/>
        <v>0</v>
      </c>
      <c r="AI21" s="620" t="e">
        <f t="shared" si="9"/>
        <v>#DIV/0!</v>
      </c>
    </row>
    <row r="22" spans="1:35" ht="24.95" customHeight="1" thickBot="1">
      <c r="A22" s="581"/>
      <c r="B22" s="662">
        <v>10</v>
      </c>
      <c r="C22" s="634"/>
      <c r="D22" s="576"/>
      <c r="E22" s="791"/>
      <c r="F22" s="664" t="e">
        <f t="shared" si="5"/>
        <v>#DIV/0!</v>
      </c>
      <c r="G22" s="665">
        <f t="shared" si="6"/>
        <v>0</v>
      </c>
      <c r="H22" s="585"/>
      <c r="I22" s="1163" t="s">
        <v>762</v>
      </c>
      <c r="J22" s="787"/>
      <c r="K22" s="1165" t="e">
        <f>MIN(K20,K21)</f>
        <v>#DIV/0!</v>
      </c>
      <c r="L22" s="658"/>
      <c r="M22" s="658"/>
      <c r="N22" s="586"/>
      <c r="O22" s="588">
        <f t="shared" si="3"/>
        <v>12</v>
      </c>
      <c r="Q22" s="610" t="e">
        <f t="shared" si="4"/>
        <v>#DIV/0!</v>
      </c>
      <c r="R22" s="611" t="e">
        <f t="shared" si="1"/>
        <v>#DIV/0!</v>
      </c>
      <c r="S22" s="612">
        <f t="shared" si="10"/>
        <v>0</v>
      </c>
      <c r="T22" s="612"/>
      <c r="U22" s="612"/>
      <c r="AE22" s="621" t="e">
        <f t="shared" si="7"/>
        <v>#DIV/0!</v>
      </c>
      <c r="AF22" s="619">
        <f t="shared" si="8"/>
        <v>0</v>
      </c>
      <c r="AI22" s="620" t="e">
        <f t="shared" si="9"/>
        <v>#DIV/0!</v>
      </c>
    </row>
    <row r="23" spans="1:35" ht="24.95" customHeight="1">
      <c r="A23" s="698"/>
      <c r="B23" s="585"/>
      <c r="C23" s="585"/>
      <c r="D23" s="585"/>
      <c r="E23" s="653" t="s">
        <v>791</v>
      </c>
      <c r="F23" s="1181" t="e">
        <f>AVERAGE(F13:F22)</f>
        <v>#DIV/0!</v>
      </c>
      <c r="G23" s="1182"/>
      <c r="H23" s="585"/>
      <c r="I23" s="2167" t="s">
        <v>763</v>
      </c>
      <c r="J23" s="2168"/>
      <c r="K23" s="1180" t="e">
        <f>KURT(C13:E22)</f>
        <v>#DIV/0!</v>
      </c>
      <c r="L23" s="658"/>
      <c r="M23" s="658"/>
      <c r="N23" s="586"/>
      <c r="O23" s="588">
        <f t="shared" si="3"/>
        <v>13</v>
      </c>
      <c r="Q23" s="610" t="e">
        <f t="shared" si="4"/>
        <v>#DIV/0!</v>
      </c>
      <c r="R23" s="611" t="e">
        <f t="shared" si="1"/>
        <v>#DIV/0!</v>
      </c>
      <c r="S23" s="612">
        <f t="shared" si="10"/>
        <v>0</v>
      </c>
      <c r="T23" s="612"/>
      <c r="U23" s="612"/>
      <c r="AA23" s="624"/>
      <c r="AE23" s="621" t="e">
        <f>AVERAGE(AF8:AF9)</f>
        <v>#DIV/0!</v>
      </c>
      <c r="AF23" s="619">
        <f>AG9-AG8</f>
        <v>0</v>
      </c>
      <c r="AI23" s="620" t="e">
        <f>AF9</f>
        <v>#DIV/0!</v>
      </c>
    </row>
    <row r="24" spans="1:35" ht="24.95" customHeight="1" thickBot="1">
      <c r="A24" s="698"/>
      <c r="B24" s="585"/>
      <c r="C24" s="585"/>
      <c r="D24" s="585"/>
      <c r="E24" s="654" t="s">
        <v>792</v>
      </c>
      <c r="F24" s="663"/>
      <c r="G24" s="666">
        <f>AVERAGE(G13:G22)</f>
        <v>0</v>
      </c>
      <c r="H24" s="585"/>
      <c r="I24" s="2150" t="s">
        <v>775</v>
      </c>
      <c r="J24" s="2151"/>
      <c r="K24" s="1183" t="e">
        <f>Z49</f>
        <v>#DIV/0!</v>
      </c>
      <c r="L24" s="658"/>
      <c r="M24" s="658"/>
      <c r="N24" s="586"/>
      <c r="O24" s="588">
        <f t="shared" si="3"/>
        <v>14</v>
      </c>
      <c r="Q24" s="610" t="e">
        <f t="shared" si="4"/>
        <v>#DIV/0!</v>
      </c>
      <c r="R24" s="611" t="e">
        <f t="shared" si="1"/>
        <v>#DIV/0!</v>
      </c>
      <c r="S24" s="612">
        <f t="shared" si="10"/>
        <v>0</v>
      </c>
      <c r="T24" s="612"/>
      <c r="U24" s="612"/>
      <c r="Y24" s="623" t="s">
        <v>745</v>
      </c>
      <c r="Z24" s="623">
        <f>AJ12</f>
        <v>0</v>
      </c>
      <c r="AA24" s="624"/>
      <c r="AE24" s="621" t="e">
        <f>AVERAGE(AF9:AF10)</f>
        <v>#DIV/0!</v>
      </c>
      <c r="AF24" s="619">
        <f>AG10-AG9</f>
        <v>0</v>
      </c>
      <c r="AI24" s="620" t="e">
        <f>AF10</f>
        <v>#DIV/0!</v>
      </c>
    </row>
    <row r="25" spans="1:35" ht="24.95" customHeight="1">
      <c r="A25" s="698"/>
      <c r="B25" s="585"/>
      <c r="C25" s="585"/>
      <c r="D25" s="585"/>
      <c r="E25" s="585"/>
      <c r="F25" s="585"/>
      <c r="G25" s="585"/>
      <c r="H25" s="585"/>
      <c r="I25" s="2150" t="s">
        <v>793</v>
      </c>
      <c r="J25" s="2151"/>
      <c r="K25" s="1183" t="e">
        <f>Z51</f>
        <v>#DIV/0!</v>
      </c>
      <c r="L25" s="658"/>
      <c r="M25" s="658"/>
      <c r="N25" s="586"/>
      <c r="O25" s="588">
        <f t="shared" si="3"/>
        <v>15</v>
      </c>
      <c r="Q25" s="610" t="e">
        <f t="shared" si="4"/>
        <v>#DIV/0!</v>
      </c>
      <c r="R25" s="611" t="e">
        <f t="shared" si="1"/>
        <v>#DIV/0!</v>
      </c>
      <c r="S25" s="612">
        <f t="shared" si="10"/>
        <v>0</v>
      </c>
      <c r="T25" s="612"/>
      <c r="U25" s="612"/>
      <c r="Y25" s="623" t="s">
        <v>746</v>
      </c>
      <c r="Z25" s="623">
        <f>AJ13</f>
        <v>0</v>
      </c>
      <c r="AA25" s="624"/>
      <c r="AE25" s="621" t="e">
        <f>AVERAGE(AF10:AF11)</f>
        <v>#DIV/0!</v>
      </c>
      <c r="AF25" s="619">
        <f>AG11-AG10</f>
        <v>0</v>
      </c>
      <c r="AI25" s="620" t="e">
        <f>IF(AJ13&gt;AI13,AJ13,AI13)</f>
        <v>#DIV/0!</v>
      </c>
    </row>
    <row r="26" spans="1:35" ht="24.95" customHeight="1" thickBot="1">
      <c r="A26" s="698"/>
      <c r="B26" s="585"/>
      <c r="C26" s="585"/>
      <c r="D26" s="585"/>
      <c r="E26" s="585"/>
      <c r="F26" s="585"/>
      <c r="G26" s="585"/>
      <c r="H26" s="585"/>
      <c r="I26" s="2150" t="s">
        <v>794</v>
      </c>
      <c r="J26" s="2151"/>
      <c r="K26" s="1183" t="e">
        <f>Z53</f>
        <v>#DIV/0!</v>
      </c>
      <c r="L26" s="658"/>
      <c r="M26" s="658"/>
      <c r="N26" s="586"/>
      <c r="O26" s="588">
        <f t="shared" si="3"/>
        <v>16</v>
      </c>
      <c r="Q26" s="610" t="e">
        <f t="shared" si="4"/>
        <v>#DIV/0!</v>
      </c>
      <c r="R26" s="611" t="e">
        <f t="shared" si="1"/>
        <v>#DIV/0!</v>
      </c>
      <c r="S26" s="612">
        <f t="shared" si="10"/>
        <v>0</v>
      </c>
      <c r="T26" s="612"/>
      <c r="U26" s="612"/>
      <c r="Y26" s="590" t="s">
        <v>480</v>
      </c>
      <c r="Z26" s="623">
        <f>Z25-Z24</f>
        <v>0</v>
      </c>
      <c r="AA26" s="624"/>
      <c r="AE26" s="591"/>
      <c r="AF26" s="591"/>
    </row>
    <row r="27" spans="1:35" ht="24.95" customHeight="1">
      <c r="A27" s="698"/>
      <c r="B27" s="585"/>
      <c r="C27" s="585"/>
      <c r="D27" s="585"/>
      <c r="E27" s="1184" t="s">
        <v>769</v>
      </c>
      <c r="F27" s="1185" t="e">
        <f>(45.2-44.8)/(6*K19)</f>
        <v>#DIV/0!</v>
      </c>
      <c r="G27" s="585"/>
      <c r="H27" s="585"/>
      <c r="I27" s="2150" t="s">
        <v>778</v>
      </c>
      <c r="J27" s="2151"/>
      <c r="K27" s="1183" t="e">
        <f>Z57</f>
        <v>#DIV/0!</v>
      </c>
      <c r="L27" s="658"/>
      <c r="M27" s="658"/>
      <c r="N27" s="586"/>
      <c r="O27" s="588">
        <f t="shared" si="3"/>
        <v>17</v>
      </c>
      <c r="Q27" s="610" t="e">
        <f t="shared" si="4"/>
        <v>#DIV/0!</v>
      </c>
      <c r="R27" s="611" t="e">
        <f t="shared" si="1"/>
        <v>#DIV/0!</v>
      </c>
      <c r="S27" s="612">
        <f t="shared" si="10"/>
        <v>0</v>
      </c>
      <c r="T27" s="612"/>
      <c r="U27" s="612"/>
      <c r="AA27" s="624"/>
      <c r="AE27" s="591" t="s">
        <v>764</v>
      </c>
      <c r="AF27" s="598">
        <f>SUM(AF15:AF25)</f>
        <v>30</v>
      </c>
    </row>
    <row r="28" spans="1:35" ht="24.95" customHeight="1" thickBot="1">
      <c r="A28" s="698"/>
      <c r="B28" s="585"/>
      <c r="C28" s="585"/>
      <c r="D28" s="585"/>
      <c r="E28" s="796" t="s">
        <v>774</v>
      </c>
      <c r="F28" s="797" t="e">
        <f>K22</f>
        <v>#DIV/0!</v>
      </c>
      <c r="G28" s="585"/>
      <c r="H28" s="585"/>
      <c r="I28" s="2150" t="s">
        <v>779</v>
      </c>
      <c r="J28" s="2151"/>
      <c r="K28" s="1183" t="e">
        <f>Z59</f>
        <v>#DIV/0!</v>
      </c>
      <c r="L28" s="658"/>
      <c r="M28" s="658"/>
      <c r="N28" s="586"/>
      <c r="O28" s="588">
        <f t="shared" si="3"/>
        <v>18</v>
      </c>
      <c r="Q28" s="610" t="e">
        <f t="shared" si="4"/>
        <v>#DIV/0!</v>
      </c>
      <c r="R28" s="611" t="e">
        <f t="shared" si="1"/>
        <v>#DIV/0!</v>
      </c>
      <c r="S28" s="612">
        <f t="shared" si="10"/>
        <v>0</v>
      </c>
      <c r="T28" s="612"/>
      <c r="U28" s="612"/>
      <c r="Y28" s="590" t="s">
        <v>765</v>
      </c>
      <c r="Z28" s="590">
        <f>Z26/8</f>
        <v>0</v>
      </c>
      <c r="AA28" s="624"/>
      <c r="AE28" s="591" t="s">
        <v>766</v>
      </c>
      <c r="AF28" s="598">
        <f>(MAX(AF15:AF25))</f>
        <v>30</v>
      </c>
    </row>
    <row r="29" spans="1:35" ht="24.95" customHeight="1" thickBot="1">
      <c r="A29" s="698"/>
      <c r="B29" s="585"/>
      <c r="C29" s="585"/>
      <c r="D29" s="585"/>
      <c r="E29" s="585"/>
      <c r="F29" s="585"/>
      <c r="G29" s="585"/>
      <c r="H29" s="585"/>
      <c r="I29" s="2152" t="s">
        <v>795</v>
      </c>
      <c r="J29" s="2153"/>
      <c r="K29" s="795" t="e">
        <f>Z61</f>
        <v>#DIV/0!</v>
      </c>
      <c r="L29" s="658"/>
      <c r="M29" s="658"/>
      <c r="N29" s="586"/>
      <c r="O29" s="588">
        <f t="shared" si="3"/>
        <v>19</v>
      </c>
      <c r="Q29" s="610" t="e">
        <f t="shared" si="4"/>
        <v>#DIV/0!</v>
      </c>
      <c r="R29" s="611" t="e">
        <f t="shared" si="1"/>
        <v>#DIV/0!</v>
      </c>
      <c r="S29" s="612">
        <f t="shared" si="10"/>
        <v>0</v>
      </c>
      <c r="T29" s="612"/>
      <c r="U29" s="612"/>
      <c r="Y29" s="590" t="s">
        <v>767</v>
      </c>
      <c r="Z29" s="590" t="e">
        <f>AD1</f>
        <v>#DIV/0!</v>
      </c>
      <c r="AA29" s="624"/>
    </row>
    <row r="30" spans="1:35" ht="10.5" customHeight="1">
      <c r="A30" s="698"/>
      <c r="B30" s="585"/>
      <c r="C30" s="585"/>
      <c r="D30" s="585"/>
      <c r="E30" s="585"/>
      <c r="F30" s="585"/>
      <c r="G30" s="585"/>
      <c r="H30" s="585"/>
      <c r="I30" s="582"/>
      <c r="J30" s="582"/>
      <c r="K30" s="582"/>
      <c r="L30" s="658"/>
      <c r="M30" s="658"/>
      <c r="N30" s="586"/>
      <c r="O30" s="588">
        <f t="shared" si="3"/>
        <v>20</v>
      </c>
      <c r="Q30" s="610" t="e">
        <f t="shared" si="4"/>
        <v>#DIV/0!</v>
      </c>
      <c r="R30" s="611" t="e">
        <f t="shared" si="1"/>
        <v>#DIV/0!</v>
      </c>
      <c r="S30" s="612">
        <f t="shared" si="10"/>
        <v>0</v>
      </c>
      <c r="T30" s="612"/>
      <c r="U30" s="612"/>
      <c r="AA30" s="624"/>
    </row>
    <row r="31" spans="1:35" ht="24.95" customHeight="1">
      <c r="A31" s="698"/>
      <c r="B31" s="585"/>
      <c r="C31" s="585"/>
      <c r="D31" s="585"/>
      <c r="E31" s="585"/>
      <c r="F31" s="585"/>
      <c r="G31" s="585"/>
      <c r="H31" s="585"/>
      <c r="I31" s="582"/>
      <c r="J31" s="582"/>
      <c r="K31" s="582"/>
      <c r="L31" s="658"/>
      <c r="M31" s="658"/>
      <c r="N31" s="586"/>
      <c r="O31" s="588">
        <f t="shared" si="3"/>
        <v>21</v>
      </c>
      <c r="Q31" s="610" t="e">
        <f t="shared" si="4"/>
        <v>#DIV/0!</v>
      </c>
      <c r="R31" s="611" t="e">
        <f t="shared" si="1"/>
        <v>#DIV/0!</v>
      </c>
      <c r="S31" s="612">
        <f t="shared" ref="S31:S40" si="11">E13</f>
        <v>0</v>
      </c>
      <c r="T31" s="612"/>
      <c r="U31" s="612"/>
      <c r="AA31" s="624"/>
    </row>
    <row r="32" spans="1:35" ht="24.95" customHeight="1">
      <c r="A32" s="698"/>
      <c r="B32" s="585"/>
      <c r="C32" s="585"/>
      <c r="D32" s="585"/>
      <c r="E32" s="585"/>
      <c r="F32" s="585"/>
      <c r="G32" s="585"/>
      <c r="H32" s="585"/>
      <c r="I32" s="582"/>
      <c r="J32" s="582"/>
      <c r="K32" s="582"/>
      <c r="L32" s="658"/>
      <c r="M32" s="658"/>
      <c r="N32" s="586"/>
      <c r="O32" s="588">
        <f t="shared" si="3"/>
        <v>22</v>
      </c>
      <c r="Q32" s="610" t="e">
        <f t="shared" si="4"/>
        <v>#DIV/0!</v>
      </c>
      <c r="R32" s="611" t="e">
        <f t="shared" si="1"/>
        <v>#DIV/0!</v>
      </c>
      <c r="S32" s="612">
        <f t="shared" si="11"/>
        <v>0</v>
      </c>
      <c r="T32" s="612"/>
      <c r="U32" s="612"/>
      <c r="AA32" s="624"/>
    </row>
    <row r="33" spans="1:29" ht="24.95" customHeight="1">
      <c r="A33" s="581"/>
      <c r="B33" s="582"/>
      <c r="C33" s="582"/>
      <c r="D33" s="582"/>
      <c r="H33" s="582"/>
      <c r="I33" s="582"/>
      <c r="L33" s="658"/>
      <c r="M33" s="658"/>
      <c r="N33" s="586"/>
      <c r="O33" s="588">
        <f t="shared" si="3"/>
        <v>23</v>
      </c>
      <c r="Q33" s="610" t="e">
        <f t="shared" si="4"/>
        <v>#DIV/0!</v>
      </c>
      <c r="R33" s="611" t="e">
        <f t="shared" si="1"/>
        <v>#DIV/0!</v>
      </c>
      <c r="S33" s="612">
        <f t="shared" si="11"/>
        <v>0</v>
      </c>
      <c r="T33" s="612"/>
      <c r="U33" s="612"/>
      <c r="Y33" s="625" t="s">
        <v>770</v>
      </c>
      <c r="Z33" s="625" t="s">
        <v>771</v>
      </c>
      <c r="AA33" s="626" t="s">
        <v>772</v>
      </c>
      <c r="AB33" s="625" t="s">
        <v>771</v>
      </c>
      <c r="AC33" s="591"/>
    </row>
    <row r="34" spans="1:29" ht="24.95" customHeight="1">
      <c r="A34" s="581"/>
      <c r="B34" s="582"/>
      <c r="C34" s="582"/>
      <c r="D34" s="582"/>
      <c r="H34" s="585"/>
      <c r="I34" s="582"/>
      <c r="L34" s="658"/>
      <c r="M34" s="658"/>
      <c r="N34" s="586"/>
      <c r="O34" s="588">
        <f t="shared" si="3"/>
        <v>24</v>
      </c>
      <c r="Q34" s="610" t="e">
        <f t="shared" si="4"/>
        <v>#DIV/0!</v>
      </c>
      <c r="R34" s="611" t="e">
        <f t="shared" si="1"/>
        <v>#DIV/0!</v>
      </c>
      <c r="S34" s="612">
        <f t="shared" si="11"/>
        <v>0</v>
      </c>
      <c r="T34" s="612"/>
      <c r="U34" s="612"/>
      <c r="Y34" s="627" t="e">
        <f>AE15</f>
        <v>#DIV/0!</v>
      </c>
      <c r="Z34" s="628" cm="1">
        <f t="array" ref="Z34:Z44">AF15:AF25</f>
        <v>30</v>
      </c>
      <c r="AA34" s="624"/>
    </row>
    <row r="35" spans="1:29">
      <c r="A35" s="581"/>
      <c r="B35" s="582"/>
      <c r="C35" s="582"/>
      <c r="D35" s="582"/>
      <c r="E35" s="582"/>
      <c r="F35" s="582"/>
      <c r="G35" s="582"/>
      <c r="H35" s="582"/>
      <c r="I35" s="582"/>
      <c r="J35" s="582"/>
      <c r="K35" s="582"/>
      <c r="L35" s="658"/>
      <c r="M35" s="658"/>
      <c r="N35" s="586"/>
      <c r="O35" s="588">
        <f t="shared" si="3"/>
        <v>25</v>
      </c>
      <c r="Q35" s="610" t="e">
        <f t="shared" si="4"/>
        <v>#DIV/0!</v>
      </c>
      <c r="R35" s="611" t="e">
        <f t="shared" si="1"/>
        <v>#DIV/0!</v>
      </c>
      <c r="S35" s="612">
        <f t="shared" si="11"/>
        <v>0</v>
      </c>
      <c r="T35" s="612"/>
      <c r="U35" s="612"/>
      <c r="Y35" s="627" t="e">
        <f t="shared" ref="Y35:Y44" si="12">AE16</f>
        <v>#DIV/0!</v>
      </c>
      <c r="Z35" s="628">
        <v>0</v>
      </c>
      <c r="AA35" s="624"/>
      <c r="AB35" s="629"/>
    </row>
    <row r="36" spans="1:29">
      <c r="A36" s="581"/>
      <c r="F36" s="582"/>
      <c r="G36" s="582"/>
      <c r="H36" s="582"/>
      <c r="I36" s="582"/>
      <c r="J36" s="582"/>
      <c r="K36" s="582"/>
      <c r="L36" s="658"/>
      <c r="M36" s="658"/>
      <c r="N36" s="586"/>
      <c r="O36" s="588">
        <f t="shared" si="3"/>
        <v>26</v>
      </c>
      <c r="Q36" s="610" t="e">
        <f t="shared" si="4"/>
        <v>#DIV/0!</v>
      </c>
      <c r="R36" s="611" t="e">
        <f t="shared" si="1"/>
        <v>#DIV/0!</v>
      </c>
      <c r="S36" s="612">
        <f t="shared" si="11"/>
        <v>0</v>
      </c>
      <c r="T36" s="612"/>
      <c r="U36" s="612"/>
      <c r="Y36" s="627" t="e">
        <f t="shared" si="12"/>
        <v>#DIV/0!</v>
      </c>
      <c r="Z36" s="628">
        <v>0</v>
      </c>
      <c r="AA36" s="624"/>
    </row>
    <row r="37" spans="1:29">
      <c r="A37" s="577"/>
      <c r="L37" s="658"/>
      <c r="M37" s="658"/>
      <c r="N37" s="586"/>
      <c r="O37" s="588">
        <f t="shared" si="3"/>
        <v>27</v>
      </c>
      <c r="Q37" s="610" t="e">
        <f t="shared" si="4"/>
        <v>#DIV/0!</v>
      </c>
      <c r="R37" s="611" t="e">
        <f t="shared" si="1"/>
        <v>#DIV/0!</v>
      </c>
      <c r="S37" s="612">
        <f t="shared" si="11"/>
        <v>0</v>
      </c>
      <c r="T37" s="612"/>
      <c r="U37" s="612"/>
      <c r="Y37" s="627" t="e">
        <f t="shared" si="12"/>
        <v>#DIV/0!</v>
      </c>
      <c r="Z37" s="628">
        <v>0</v>
      </c>
      <c r="AA37" s="624"/>
    </row>
    <row r="38" spans="1:29">
      <c r="A38" s="577"/>
      <c r="L38" s="658"/>
      <c r="M38" s="658"/>
      <c r="N38" s="586"/>
      <c r="O38" s="588">
        <f t="shared" si="3"/>
        <v>28</v>
      </c>
      <c r="Q38" s="610" t="e">
        <f t="shared" si="4"/>
        <v>#DIV/0!</v>
      </c>
      <c r="R38" s="611" t="e">
        <f t="shared" si="1"/>
        <v>#DIV/0!</v>
      </c>
      <c r="S38" s="612">
        <f t="shared" si="11"/>
        <v>0</v>
      </c>
      <c r="T38" s="612"/>
      <c r="U38" s="612"/>
      <c r="Y38" s="627" t="e">
        <f t="shared" si="12"/>
        <v>#DIV/0!</v>
      </c>
      <c r="Z38" s="628">
        <v>0</v>
      </c>
      <c r="AA38" s="624"/>
    </row>
    <row r="39" spans="1:29">
      <c r="A39" s="577"/>
      <c r="L39" s="658"/>
      <c r="M39" s="658"/>
      <c r="N39" s="586"/>
      <c r="O39" s="588">
        <f t="shared" si="3"/>
        <v>29</v>
      </c>
      <c r="Q39" s="610" t="e">
        <f t="shared" si="4"/>
        <v>#DIV/0!</v>
      </c>
      <c r="R39" s="611" t="e">
        <f t="shared" si="1"/>
        <v>#DIV/0!</v>
      </c>
      <c r="S39" s="612">
        <f t="shared" si="11"/>
        <v>0</v>
      </c>
      <c r="T39" s="612"/>
      <c r="U39" s="612"/>
      <c r="Y39" s="627" t="e">
        <f t="shared" si="12"/>
        <v>#DIV/0!</v>
      </c>
      <c r="Z39" s="628">
        <v>0</v>
      </c>
      <c r="AA39" s="624"/>
    </row>
    <row r="40" spans="1:29">
      <c r="A40" s="577"/>
      <c r="L40" s="658"/>
      <c r="M40" s="658"/>
      <c r="N40" s="586"/>
      <c r="O40" s="588">
        <f t="shared" si="3"/>
        <v>30</v>
      </c>
      <c r="Q40" s="610" t="e">
        <f t="shared" si="4"/>
        <v>#DIV/0!</v>
      </c>
      <c r="R40" s="611" t="e">
        <f t="shared" si="1"/>
        <v>#DIV/0!</v>
      </c>
      <c r="S40" s="612">
        <f t="shared" si="11"/>
        <v>0</v>
      </c>
      <c r="T40" s="612"/>
      <c r="U40" s="612"/>
      <c r="Y40" s="627" t="e">
        <f t="shared" si="12"/>
        <v>#DIV/0!</v>
      </c>
      <c r="Z40" s="628">
        <v>0</v>
      </c>
      <c r="AA40" s="624"/>
    </row>
    <row r="41" spans="1:29">
      <c r="A41" s="577"/>
      <c r="L41" s="658"/>
      <c r="M41" s="658"/>
      <c r="N41" s="586"/>
      <c r="O41" s="588">
        <f t="shared" si="3"/>
        <v>31</v>
      </c>
      <c r="Q41" s="610" t="e">
        <f t="shared" si="4"/>
        <v>#DIV/0!</v>
      </c>
      <c r="R41" s="611" t="e">
        <f t="shared" si="1"/>
        <v>#DIV/0!</v>
      </c>
      <c r="S41" s="612"/>
      <c r="T41" s="612"/>
      <c r="U41" s="612"/>
      <c r="Y41" s="627" t="e">
        <f t="shared" si="12"/>
        <v>#DIV/0!</v>
      </c>
      <c r="Z41" s="628">
        <v>0</v>
      </c>
      <c r="AA41" s="624"/>
    </row>
    <row r="42" spans="1:29">
      <c r="A42" s="577"/>
      <c r="L42" s="658"/>
      <c r="M42" s="658"/>
      <c r="N42" s="586"/>
      <c r="O42" s="588">
        <f t="shared" si="3"/>
        <v>32</v>
      </c>
      <c r="Q42" s="610" t="e">
        <f t="shared" si="4"/>
        <v>#DIV/0!</v>
      </c>
      <c r="R42" s="611" t="e">
        <f t="shared" si="1"/>
        <v>#DIV/0!</v>
      </c>
      <c r="S42" s="612"/>
      <c r="T42" s="612"/>
      <c r="U42" s="612"/>
      <c r="Y42" s="627" t="e">
        <f t="shared" si="12"/>
        <v>#DIV/0!</v>
      </c>
      <c r="Z42" s="628">
        <v>0</v>
      </c>
      <c r="AA42" s="624"/>
    </row>
    <row r="43" spans="1:29">
      <c r="A43" s="577"/>
      <c r="L43" s="658"/>
      <c r="M43" s="658"/>
      <c r="N43" s="586"/>
      <c r="O43" s="588">
        <f t="shared" si="3"/>
        <v>33</v>
      </c>
      <c r="Q43" s="610" t="e">
        <f t="shared" si="4"/>
        <v>#DIV/0!</v>
      </c>
      <c r="R43" s="611" t="e">
        <f t="shared" si="1"/>
        <v>#DIV/0!</v>
      </c>
      <c r="S43" s="612"/>
      <c r="T43" s="612"/>
      <c r="U43" s="612"/>
      <c r="Y43" s="627" t="e">
        <f t="shared" si="12"/>
        <v>#DIV/0!</v>
      </c>
      <c r="Z43" s="628">
        <v>0</v>
      </c>
      <c r="AA43" s="624"/>
    </row>
    <row r="44" spans="1:29">
      <c r="A44" s="577"/>
      <c r="L44" s="658"/>
      <c r="M44" s="658"/>
      <c r="N44" s="586"/>
      <c r="O44" s="588">
        <f t="shared" si="3"/>
        <v>34</v>
      </c>
      <c r="Q44" s="610" t="e">
        <f t="shared" si="4"/>
        <v>#DIV/0!</v>
      </c>
      <c r="R44" s="611" t="e">
        <f t="shared" si="1"/>
        <v>#DIV/0!</v>
      </c>
      <c r="S44" s="612"/>
      <c r="T44" s="612"/>
      <c r="U44" s="612"/>
      <c r="Y44" s="627" t="e">
        <f t="shared" si="12"/>
        <v>#DIV/0!</v>
      </c>
      <c r="Z44" s="628">
        <v>0</v>
      </c>
      <c r="AA44" s="624"/>
    </row>
    <row r="45" spans="1:29">
      <c r="A45" s="577"/>
      <c r="L45" s="658"/>
      <c r="M45" s="658"/>
      <c r="N45" s="586"/>
      <c r="O45" s="588">
        <f t="shared" si="3"/>
        <v>35</v>
      </c>
      <c r="Q45" s="610" t="e">
        <f t="shared" si="4"/>
        <v>#DIV/0!</v>
      </c>
      <c r="R45" s="611" t="e">
        <f t="shared" si="1"/>
        <v>#DIV/0!</v>
      </c>
      <c r="S45" s="612"/>
      <c r="T45" s="612"/>
      <c r="U45" s="612"/>
      <c r="Y45" s="627"/>
      <c r="AA45" s="624"/>
    </row>
    <row r="46" spans="1:29">
      <c r="A46" s="577"/>
      <c r="L46" s="658"/>
      <c r="M46" s="658"/>
      <c r="N46" s="586"/>
      <c r="O46" s="588">
        <f t="shared" si="3"/>
        <v>36</v>
      </c>
      <c r="Q46" s="610" t="e">
        <f t="shared" si="4"/>
        <v>#DIV/0!</v>
      </c>
      <c r="R46" s="611" t="e">
        <f t="shared" si="1"/>
        <v>#DIV/0!</v>
      </c>
      <c r="S46" s="612"/>
      <c r="T46" s="612"/>
      <c r="U46" s="612"/>
    </row>
    <row r="47" spans="1:29">
      <c r="A47" s="577"/>
      <c r="L47" s="658"/>
      <c r="M47" s="658"/>
      <c r="N47" s="586"/>
      <c r="O47" s="588">
        <f t="shared" si="3"/>
        <v>37</v>
      </c>
      <c r="Q47" s="610" t="e">
        <f t="shared" si="4"/>
        <v>#DIV/0!</v>
      </c>
      <c r="R47" s="611" t="e">
        <f t="shared" si="1"/>
        <v>#DIV/0!</v>
      </c>
      <c r="S47" s="612"/>
      <c r="T47" s="612"/>
      <c r="U47" s="612"/>
      <c r="Y47" s="630" t="s">
        <v>752</v>
      </c>
      <c r="Z47" s="592">
        <f>K16</f>
        <v>0</v>
      </c>
      <c r="AA47" s="624">
        <v>0</v>
      </c>
    </row>
    <row r="48" spans="1:29">
      <c r="A48" s="577"/>
      <c r="L48" s="658"/>
      <c r="M48" s="658"/>
      <c r="N48" s="586"/>
      <c r="O48" s="588">
        <f t="shared" si="3"/>
        <v>38</v>
      </c>
      <c r="Q48" s="610" t="e">
        <f t="shared" si="4"/>
        <v>#DIV/0!</v>
      </c>
      <c r="R48" s="611" t="e">
        <f t="shared" si="1"/>
        <v>#DIV/0!</v>
      </c>
      <c r="S48" s="612"/>
      <c r="T48" s="612"/>
      <c r="U48" s="612"/>
      <c r="Z48" s="623">
        <f>K16</f>
        <v>0</v>
      </c>
      <c r="AA48" s="624" t="e">
        <f>AA50</f>
        <v>#DIV/0!</v>
      </c>
    </row>
    <row r="49" spans="1:27">
      <c r="A49" s="577"/>
      <c r="L49" s="658"/>
      <c r="M49" s="658"/>
      <c r="N49" s="586"/>
      <c r="O49" s="588">
        <f t="shared" si="3"/>
        <v>39</v>
      </c>
      <c r="Q49" s="610" t="e">
        <f t="shared" si="4"/>
        <v>#DIV/0!</v>
      </c>
      <c r="R49" s="611" t="e">
        <f t="shared" si="1"/>
        <v>#DIV/0!</v>
      </c>
      <c r="S49" s="612"/>
      <c r="T49" s="612"/>
      <c r="U49" s="612"/>
      <c r="Y49" s="631" t="s">
        <v>775</v>
      </c>
      <c r="Z49" s="632" t="e">
        <f>Z55-(3*Z18)</f>
        <v>#DIV/0!</v>
      </c>
      <c r="AA49" s="624">
        <v>0</v>
      </c>
    </row>
    <row r="50" spans="1:27">
      <c r="A50" s="577"/>
      <c r="L50" s="658"/>
      <c r="M50" s="658"/>
      <c r="N50" s="586"/>
      <c r="O50" s="588">
        <f t="shared" si="3"/>
        <v>40</v>
      </c>
      <c r="Q50" s="610" t="e">
        <f t="shared" si="4"/>
        <v>#DIV/0!</v>
      </c>
      <c r="R50" s="611" t="e">
        <f t="shared" si="1"/>
        <v>#DIV/0!</v>
      </c>
      <c r="S50" s="612"/>
      <c r="T50" s="612"/>
      <c r="U50" s="612"/>
      <c r="Y50" s="631"/>
      <c r="Z50" s="632" t="e">
        <f>Z49</f>
        <v>#DIV/0!</v>
      </c>
      <c r="AA50" s="624" t="e">
        <f>4000*NORMDIST(Z50,$Z$19,$Z$18,FALSE)</f>
        <v>#DIV/0!</v>
      </c>
    </row>
    <row r="51" spans="1:27">
      <c r="A51" s="577"/>
      <c r="L51" s="658"/>
      <c r="M51" s="658"/>
      <c r="N51" s="586"/>
      <c r="O51" s="588">
        <f t="shared" si="3"/>
        <v>41</v>
      </c>
      <c r="Q51" s="610" t="e">
        <f t="shared" si="4"/>
        <v>#DIV/0!</v>
      </c>
      <c r="R51" s="611" t="e">
        <f t="shared" si="1"/>
        <v>#DIV/0!</v>
      </c>
      <c r="S51" s="612"/>
      <c r="T51" s="612"/>
      <c r="U51" s="612"/>
      <c r="Y51" s="631" t="s">
        <v>776</v>
      </c>
      <c r="Z51" s="632" t="e">
        <f>Z55-(2*Z18)</f>
        <v>#DIV/0!</v>
      </c>
      <c r="AA51" s="624">
        <v>0</v>
      </c>
    </row>
    <row r="52" spans="1:27">
      <c r="A52" s="581"/>
      <c r="B52" s="582"/>
      <c r="C52" s="582"/>
      <c r="D52" s="582"/>
      <c r="E52" s="582"/>
      <c r="F52" s="582"/>
      <c r="G52" s="582"/>
      <c r="H52" s="582"/>
      <c r="I52" s="582"/>
      <c r="J52" s="582"/>
      <c r="K52" s="582"/>
      <c r="L52" s="658"/>
      <c r="M52" s="658"/>
      <c r="N52" s="586"/>
      <c r="O52" s="588">
        <f t="shared" si="3"/>
        <v>42</v>
      </c>
      <c r="Q52" s="610" t="e">
        <f t="shared" si="4"/>
        <v>#DIV/0!</v>
      </c>
      <c r="R52" s="611" t="e">
        <f t="shared" si="1"/>
        <v>#DIV/0!</v>
      </c>
      <c r="S52" s="612"/>
      <c r="T52" s="612"/>
      <c r="U52" s="612"/>
      <c r="Y52" s="631"/>
      <c r="Z52" s="632" t="e">
        <f>Z51</f>
        <v>#DIV/0!</v>
      </c>
      <c r="AA52" s="624" t="e">
        <f>4000*NORMDIST(Z52,$Z$19,$Z$18,FALSE)</f>
        <v>#DIV/0!</v>
      </c>
    </row>
    <row r="53" spans="1:27">
      <c r="A53" s="581"/>
      <c r="B53" s="582"/>
      <c r="C53" s="582"/>
      <c r="D53" s="582"/>
      <c r="E53" s="582"/>
      <c r="F53" s="582"/>
      <c r="G53" s="582"/>
      <c r="H53" s="582"/>
      <c r="I53" s="582"/>
      <c r="J53" s="582"/>
      <c r="K53" s="582"/>
      <c r="L53" s="658"/>
      <c r="M53" s="658"/>
      <c r="N53" s="586"/>
      <c r="O53" s="588">
        <f t="shared" si="3"/>
        <v>43</v>
      </c>
      <c r="Q53" s="610" t="e">
        <f t="shared" si="4"/>
        <v>#DIV/0!</v>
      </c>
      <c r="R53" s="611" t="e">
        <f t="shared" si="1"/>
        <v>#DIV/0!</v>
      </c>
      <c r="S53" s="612"/>
      <c r="T53" s="612"/>
      <c r="U53" s="612"/>
      <c r="Y53" s="631" t="s">
        <v>777</v>
      </c>
      <c r="Z53" s="632" t="e">
        <f>Z55-Z18</f>
        <v>#DIV/0!</v>
      </c>
      <c r="AA53" s="624">
        <v>0</v>
      </c>
    </row>
    <row r="54" spans="1:27">
      <c r="A54" s="581"/>
      <c r="B54" s="582"/>
      <c r="C54" s="582"/>
      <c r="D54" s="582"/>
      <c r="E54" s="582"/>
      <c r="F54" s="582"/>
      <c r="G54" s="582"/>
      <c r="H54" s="582"/>
      <c r="I54" s="582"/>
      <c r="J54" s="582"/>
      <c r="K54" s="582"/>
      <c r="L54" s="658"/>
      <c r="M54" s="658"/>
      <c r="N54" s="586"/>
      <c r="O54" s="588">
        <f t="shared" si="3"/>
        <v>44</v>
      </c>
      <c r="Q54" s="610" t="e">
        <f t="shared" si="4"/>
        <v>#DIV/0!</v>
      </c>
      <c r="R54" s="611" t="e">
        <f t="shared" si="1"/>
        <v>#DIV/0!</v>
      </c>
      <c r="S54" s="612"/>
      <c r="T54" s="612"/>
      <c r="U54" s="612"/>
      <c r="Y54" s="631"/>
      <c r="Z54" s="632" t="e">
        <f>Z53</f>
        <v>#DIV/0!</v>
      </c>
      <c r="AA54" s="624" t="e">
        <f>4000*NORMDIST(Z54,$Z$19,$Z$18,FALSE)</f>
        <v>#DIV/0!</v>
      </c>
    </row>
    <row r="55" spans="1:27">
      <c r="A55" s="581"/>
      <c r="B55" s="582"/>
      <c r="C55" s="582"/>
      <c r="D55" s="582"/>
      <c r="E55" s="582"/>
      <c r="F55" s="582"/>
      <c r="G55" s="582"/>
      <c r="H55" s="582"/>
      <c r="I55" s="582"/>
      <c r="J55" s="582"/>
      <c r="K55" s="582"/>
      <c r="L55" s="658"/>
      <c r="M55" s="658"/>
      <c r="N55" s="586"/>
      <c r="O55" s="588">
        <f t="shared" si="3"/>
        <v>45</v>
      </c>
      <c r="Q55" s="610" t="e">
        <f t="shared" si="4"/>
        <v>#DIV/0!</v>
      </c>
      <c r="R55" s="611" t="e">
        <f t="shared" si="1"/>
        <v>#DIV/0!</v>
      </c>
      <c r="S55" s="612"/>
      <c r="T55" s="612"/>
      <c r="U55" s="612"/>
      <c r="Y55" s="591" t="s">
        <v>755</v>
      </c>
      <c r="Z55" s="614" t="e">
        <f>AJ1</f>
        <v>#DIV/0!</v>
      </c>
      <c r="AA55" s="624">
        <v>0</v>
      </c>
    </row>
    <row r="56" spans="1:27">
      <c r="A56" s="581"/>
      <c r="B56" s="582"/>
      <c r="C56" s="582"/>
      <c r="D56" s="582"/>
      <c r="E56" s="582"/>
      <c r="F56" s="582"/>
      <c r="G56" s="582"/>
      <c r="H56" s="582"/>
      <c r="I56" s="582"/>
      <c r="J56" s="582"/>
      <c r="K56" s="582"/>
      <c r="L56" s="658"/>
      <c r="M56" s="658"/>
      <c r="N56" s="586"/>
      <c r="O56" s="588">
        <f t="shared" si="3"/>
        <v>46</v>
      </c>
      <c r="Q56" s="610" t="e">
        <f t="shared" si="4"/>
        <v>#DIV/0!</v>
      </c>
      <c r="R56" s="611" t="e">
        <f t="shared" si="1"/>
        <v>#DIV/0!</v>
      </c>
      <c r="S56" s="612"/>
      <c r="T56" s="612"/>
      <c r="U56" s="612"/>
      <c r="Z56" s="632" t="e">
        <f>Z55</f>
        <v>#DIV/0!</v>
      </c>
      <c r="AA56" s="624" t="e">
        <f>4000*NORMDIST(Z56,$Z$19,$Z$18,FALSE)</f>
        <v>#DIV/0!</v>
      </c>
    </row>
    <row r="57" spans="1:27">
      <c r="A57" s="581"/>
      <c r="B57" s="582"/>
      <c r="C57" s="582"/>
      <c r="D57" s="582"/>
      <c r="E57" s="582"/>
      <c r="F57" s="582"/>
      <c r="G57" s="582"/>
      <c r="H57" s="582"/>
      <c r="I57" s="582"/>
      <c r="J57" s="582"/>
      <c r="K57" s="582"/>
      <c r="L57" s="658"/>
      <c r="M57" s="658"/>
      <c r="N57" s="586"/>
      <c r="O57" s="588">
        <f t="shared" si="3"/>
        <v>47</v>
      </c>
      <c r="Q57" s="610" t="e">
        <f t="shared" si="4"/>
        <v>#DIV/0!</v>
      </c>
      <c r="R57" s="611" t="e">
        <f t="shared" si="1"/>
        <v>#DIV/0!</v>
      </c>
      <c r="S57" s="612"/>
      <c r="T57" s="612"/>
      <c r="U57" s="612"/>
      <c r="Y57" s="631" t="s">
        <v>778</v>
      </c>
      <c r="Z57" s="632" t="e">
        <f>Z55+Z18</f>
        <v>#DIV/0!</v>
      </c>
      <c r="AA57" s="624">
        <v>0</v>
      </c>
    </row>
    <row r="58" spans="1:27">
      <c r="A58" s="581"/>
      <c r="B58" s="582"/>
      <c r="C58" s="582"/>
      <c r="D58" s="582"/>
      <c r="E58" s="582"/>
      <c r="F58" s="582"/>
      <c r="G58" s="582"/>
      <c r="H58" s="582"/>
      <c r="I58" s="582"/>
      <c r="J58" s="582"/>
      <c r="K58" s="582"/>
      <c r="L58" s="658"/>
      <c r="M58" s="658"/>
      <c r="N58" s="586"/>
      <c r="O58" s="588">
        <f t="shared" si="3"/>
        <v>48</v>
      </c>
      <c r="Q58" s="610" t="e">
        <f t="shared" si="4"/>
        <v>#DIV/0!</v>
      </c>
      <c r="R58" s="611" t="e">
        <f t="shared" si="1"/>
        <v>#DIV/0!</v>
      </c>
      <c r="S58" s="612"/>
      <c r="T58" s="612"/>
      <c r="U58" s="612"/>
      <c r="Y58" s="631"/>
      <c r="Z58" s="632" t="e">
        <f>Z57</f>
        <v>#DIV/0!</v>
      </c>
      <c r="AA58" s="624" t="e">
        <f>4000*NORMDIST(Z58,$Z$19,$Z$18,FALSE)</f>
        <v>#DIV/0!</v>
      </c>
    </row>
    <row r="59" spans="1:27">
      <c r="A59" s="581"/>
      <c r="B59" s="582"/>
      <c r="C59" s="582"/>
      <c r="D59" s="582"/>
      <c r="E59" s="582"/>
      <c r="F59" s="582"/>
      <c r="G59" s="582"/>
      <c r="H59" s="582"/>
      <c r="I59" s="582"/>
      <c r="J59" s="582"/>
      <c r="K59" s="582"/>
      <c r="L59" s="658"/>
      <c r="M59" s="658"/>
      <c r="N59" s="586"/>
      <c r="O59" s="588">
        <f t="shared" si="3"/>
        <v>49</v>
      </c>
      <c r="Q59" s="610" t="e">
        <f t="shared" si="4"/>
        <v>#DIV/0!</v>
      </c>
      <c r="R59" s="611" t="e">
        <f t="shared" si="1"/>
        <v>#DIV/0!</v>
      </c>
      <c r="S59" s="612"/>
      <c r="T59" s="612"/>
      <c r="U59" s="612"/>
      <c r="Y59" s="631" t="s">
        <v>779</v>
      </c>
      <c r="Z59" s="632" t="e">
        <f>Z55+(2*Z18)</f>
        <v>#DIV/0!</v>
      </c>
      <c r="AA59" s="624">
        <v>0</v>
      </c>
    </row>
    <row r="60" spans="1:27">
      <c r="A60" s="581"/>
      <c r="B60" s="582"/>
      <c r="C60" s="582"/>
      <c r="D60" s="582"/>
      <c r="E60" s="582"/>
      <c r="F60" s="582"/>
      <c r="G60" s="582"/>
      <c r="H60" s="582"/>
      <c r="I60" s="582"/>
      <c r="J60" s="582"/>
      <c r="K60" s="582"/>
      <c r="L60" s="658"/>
      <c r="M60" s="658"/>
      <c r="N60" s="586"/>
      <c r="O60" s="588">
        <f t="shared" si="3"/>
        <v>50</v>
      </c>
      <c r="Q60" s="610" t="e">
        <f t="shared" si="4"/>
        <v>#DIV/0!</v>
      </c>
      <c r="R60" s="611" t="e">
        <f t="shared" si="1"/>
        <v>#DIV/0!</v>
      </c>
      <c r="S60" s="612"/>
      <c r="T60" s="612"/>
      <c r="U60" s="612"/>
      <c r="Y60" s="631"/>
      <c r="Z60" s="632" t="e">
        <f>Z59</f>
        <v>#DIV/0!</v>
      </c>
      <c r="AA60" s="624" t="e">
        <f>4000*NORMDIST(Z60,$Z$19,$Z$18,FALSE)</f>
        <v>#DIV/0!</v>
      </c>
    </row>
    <row r="61" spans="1:27" ht="15.75" thickBot="1">
      <c r="A61" s="587"/>
      <c r="B61" s="1170"/>
      <c r="C61" s="1170"/>
      <c r="D61" s="1170"/>
      <c r="E61" s="1170"/>
      <c r="F61" s="1170"/>
      <c r="G61" s="1170"/>
      <c r="H61" s="1170"/>
      <c r="I61" s="1170"/>
      <c r="J61" s="1170"/>
      <c r="K61" s="1170"/>
      <c r="L61" s="1186"/>
      <c r="M61" s="1186"/>
      <c r="N61" s="1171"/>
      <c r="O61" s="588">
        <f t="shared" si="3"/>
        <v>51</v>
      </c>
      <c r="Q61" s="610" t="e">
        <f t="shared" si="4"/>
        <v>#DIV/0!</v>
      </c>
      <c r="R61" s="611" t="e">
        <f t="shared" si="1"/>
        <v>#DIV/0!</v>
      </c>
      <c r="S61" s="612"/>
      <c r="T61" s="612"/>
      <c r="U61" s="612"/>
      <c r="Y61" s="631" t="s">
        <v>780</v>
      </c>
      <c r="Z61" s="632" t="e">
        <f>Z55+(3*Z18)</f>
        <v>#DIV/0!</v>
      </c>
      <c r="AA61" s="624">
        <v>0</v>
      </c>
    </row>
    <row r="62" spans="1:27">
      <c r="A62" s="137"/>
      <c r="B62" s="137"/>
      <c r="C62" s="137"/>
      <c r="D62" s="137"/>
      <c r="E62" s="137"/>
      <c r="F62" s="137"/>
      <c r="G62" s="137"/>
      <c r="H62" s="137"/>
      <c r="I62" s="137"/>
      <c r="J62" s="137"/>
      <c r="K62" s="137"/>
      <c r="L62" s="633"/>
      <c r="M62" s="700"/>
      <c r="N62" s="696"/>
      <c r="O62" s="588">
        <f t="shared" si="3"/>
        <v>52</v>
      </c>
      <c r="Q62" s="610" t="e">
        <f t="shared" si="4"/>
        <v>#DIV/0!</v>
      </c>
      <c r="R62" s="611" t="e">
        <f t="shared" si="1"/>
        <v>#DIV/0!</v>
      </c>
      <c r="S62" s="612"/>
      <c r="T62" s="612"/>
      <c r="U62" s="612"/>
      <c r="Y62" s="631"/>
      <c r="Z62" s="632" t="e">
        <f>Z61</f>
        <v>#DIV/0!</v>
      </c>
      <c r="AA62" s="624" t="e">
        <f>4000*NORMDIST(Z62,$Z$19,$Z$18,FALSE)</f>
        <v>#DIV/0!</v>
      </c>
    </row>
    <row r="63" spans="1:27" ht="15" customHeight="1">
      <c r="A63" s="2115" t="s">
        <v>781</v>
      </c>
      <c r="B63" s="2116"/>
      <c r="C63" s="2116"/>
      <c r="D63" s="2116"/>
      <c r="E63" s="2116"/>
      <c r="F63" s="2116"/>
      <c r="G63" s="2116"/>
      <c r="H63" s="2116"/>
      <c r="I63" s="2117"/>
      <c r="J63" s="2117"/>
      <c r="K63" s="2117"/>
      <c r="L63" s="2117"/>
      <c r="M63" s="2117"/>
      <c r="N63" s="2117"/>
      <c r="O63" s="588">
        <f t="shared" si="3"/>
        <v>53</v>
      </c>
      <c r="Q63" s="610" t="e">
        <f t="shared" si="4"/>
        <v>#DIV/0!</v>
      </c>
      <c r="R63" s="611" t="e">
        <f t="shared" si="1"/>
        <v>#DIV/0!</v>
      </c>
      <c r="S63" s="612"/>
      <c r="T63" s="612"/>
      <c r="U63" s="612"/>
      <c r="Y63" s="594" t="s">
        <v>754</v>
      </c>
      <c r="Z63" s="615">
        <f>K17</f>
        <v>0</v>
      </c>
      <c r="AA63" s="624">
        <v>0</v>
      </c>
    </row>
    <row r="64" spans="1:27">
      <c r="A64" s="2117"/>
      <c r="B64" s="2117"/>
      <c r="C64" s="2117"/>
      <c r="D64" s="2117"/>
      <c r="E64" s="2117"/>
      <c r="F64" s="2117"/>
      <c r="G64" s="2117"/>
      <c r="H64" s="2117"/>
      <c r="I64" s="2117"/>
      <c r="J64" s="2117"/>
      <c r="K64" s="2117"/>
      <c r="L64" s="2117"/>
      <c r="M64" s="2117"/>
      <c r="N64" s="2117"/>
      <c r="O64" s="588">
        <f t="shared" si="3"/>
        <v>54</v>
      </c>
      <c r="Q64" s="610" t="e">
        <f t="shared" si="4"/>
        <v>#DIV/0!</v>
      </c>
      <c r="R64" s="611" t="e">
        <f t="shared" si="1"/>
        <v>#DIV/0!</v>
      </c>
      <c r="S64" s="612"/>
      <c r="T64" s="612"/>
      <c r="U64" s="612"/>
      <c r="Y64" s="631"/>
      <c r="Z64" s="623">
        <f>Z63</f>
        <v>0</v>
      </c>
      <c r="AA64" s="624" t="e">
        <f>AA62</f>
        <v>#DIV/0!</v>
      </c>
    </row>
    <row r="65" spans="1:27">
      <c r="A65" s="2117"/>
      <c r="B65" s="2117"/>
      <c r="C65" s="2117"/>
      <c r="D65" s="2117"/>
      <c r="E65" s="2117"/>
      <c r="F65" s="2117"/>
      <c r="G65" s="2117"/>
      <c r="H65" s="2117"/>
      <c r="I65" s="2117"/>
      <c r="J65" s="2117"/>
      <c r="K65" s="2117"/>
      <c r="L65" s="2117"/>
      <c r="M65" s="2117"/>
      <c r="N65" s="2117"/>
      <c r="O65" s="588">
        <f t="shared" si="3"/>
        <v>55</v>
      </c>
      <c r="Q65" s="610" t="e">
        <f t="shared" si="4"/>
        <v>#DIV/0!</v>
      </c>
      <c r="R65" s="611" t="e">
        <f t="shared" si="1"/>
        <v>#DIV/0!</v>
      </c>
      <c r="S65" s="612"/>
      <c r="T65" s="612"/>
      <c r="U65" s="612"/>
      <c r="AA65" s="624"/>
    </row>
    <row r="66" spans="1:27">
      <c r="A66" s="2117"/>
      <c r="B66" s="2117"/>
      <c r="C66" s="2117"/>
      <c r="D66" s="2117"/>
      <c r="E66" s="2117"/>
      <c r="F66" s="2117"/>
      <c r="G66" s="2117"/>
      <c r="H66" s="2117"/>
      <c r="I66" s="2117"/>
      <c r="J66" s="2117"/>
      <c r="K66" s="2117"/>
      <c r="L66" s="2117"/>
      <c r="M66" s="2117"/>
      <c r="N66" s="2117"/>
      <c r="O66" s="588">
        <f t="shared" si="3"/>
        <v>56</v>
      </c>
      <c r="Q66" s="610" t="e">
        <f t="shared" si="4"/>
        <v>#DIV/0!</v>
      </c>
      <c r="R66" s="611" t="e">
        <f t="shared" si="1"/>
        <v>#DIV/0!</v>
      </c>
      <c r="S66" s="612"/>
      <c r="T66" s="612"/>
      <c r="U66" s="612"/>
      <c r="AA66" s="624"/>
    </row>
    <row r="67" spans="1:27">
      <c r="A67" s="2117"/>
      <c r="B67" s="2117"/>
      <c r="C67" s="2117"/>
      <c r="D67" s="2117"/>
      <c r="E67" s="2117"/>
      <c r="F67" s="2117"/>
      <c r="G67" s="2117"/>
      <c r="H67" s="2117"/>
      <c r="I67" s="2117"/>
      <c r="J67" s="2117"/>
      <c r="K67" s="2117"/>
      <c r="L67" s="2117"/>
      <c r="M67" s="2117"/>
      <c r="N67" s="2117"/>
      <c r="O67" s="588">
        <f t="shared" si="3"/>
        <v>57</v>
      </c>
      <c r="Q67" s="610" t="e">
        <f t="shared" si="4"/>
        <v>#DIV/0!</v>
      </c>
      <c r="R67" s="611" t="e">
        <f t="shared" si="1"/>
        <v>#DIV/0!</v>
      </c>
      <c r="S67" s="612"/>
      <c r="T67" s="612"/>
      <c r="U67" s="612"/>
      <c r="AA67" s="624"/>
    </row>
    <row r="68" spans="1:27">
      <c r="A68" s="2009"/>
      <c r="B68" s="2009"/>
      <c r="C68" s="2009"/>
      <c r="D68" s="2009"/>
      <c r="E68" s="2009"/>
      <c r="F68" s="2009"/>
      <c r="G68" s="2009"/>
      <c r="H68" s="2009"/>
      <c r="I68" s="2009"/>
      <c r="J68" s="2009"/>
      <c r="K68" s="2009"/>
      <c r="L68" s="2009"/>
      <c r="M68" s="2009"/>
      <c r="N68" s="2009"/>
      <c r="O68" s="588">
        <f t="shared" si="3"/>
        <v>58</v>
      </c>
      <c r="Q68" s="610" t="e">
        <f t="shared" si="4"/>
        <v>#DIV/0!</v>
      </c>
      <c r="R68" s="611" t="e">
        <f t="shared" si="1"/>
        <v>#DIV/0!</v>
      </c>
      <c r="S68" s="612"/>
      <c r="T68" s="612"/>
      <c r="U68" s="612"/>
      <c r="AA68" s="624"/>
    </row>
    <row r="69" spans="1:27">
      <c r="A69" s="137"/>
      <c r="B69" s="137"/>
      <c r="C69" s="137"/>
      <c r="D69" s="137"/>
      <c r="E69" s="137"/>
      <c r="F69" s="137"/>
      <c r="G69" s="137"/>
      <c r="H69" s="137"/>
      <c r="I69" s="137"/>
      <c r="J69" s="137"/>
      <c r="K69" s="137"/>
      <c r="L69" s="137"/>
      <c r="M69" s="137"/>
      <c r="N69" s="633"/>
      <c r="O69" s="588">
        <f t="shared" si="3"/>
        <v>59</v>
      </c>
      <c r="Q69" s="610" t="e">
        <f t="shared" si="4"/>
        <v>#DIV/0!</v>
      </c>
      <c r="R69" s="611" t="e">
        <f t="shared" si="1"/>
        <v>#DIV/0!</v>
      </c>
      <c r="S69" s="612"/>
      <c r="T69" s="612"/>
      <c r="U69" s="612"/>
      <c r="AA69" s="624"/>
    </row>
    <row r="70" spans="1:27" ht="15" customHeight="1">
      <c r="A70" s="2118" t="s">
        <v>796</v>
      </c>
      <c r="B70" s="2118"/>
      <c r="C70" s="2118"/>
      <c r="D70" s="2118"/>
      <c r="E70" s="2118"/>
      <c r="F70" s="2118"/>
      <c r="G70" s="2118"/>
      <c r="H70" s="2118"/>
      <c r="I70" s="2118"/>
      <c r="J70" s="2118"/>
      <c r="K70" s="2118"/>
      <c r="L70" s="2118"/>
      <c r="M70" s="2118"/>
      <c r="N70" s="2118"/>
      <c r="O70" s="588">
        <f t="shared" si="3"/>
        <v>60</v>
      </c>
      <c r="Q70" s="610" t="e">
        <f t="shared" si="4"/>
        <v>#DIV/0!</v>
      </c>
      <c r="R70" s="611" t="e">
        <f t="shared" si="1"/>
        <v>#DIV/0!</v>
      </c>
      <c r="S70" s="612"/>
      <c r="T70" s="612"/>
      <c r="U70" s="612"/>
      <c r="AA70" s="624"/>
    </row>
    <row r="71" spans="1:27">
      <c r="A71" s="2118"/>
      <c r="B71" s="2118"/>
      <c r="C71" s="2118"/>
      <c r="D71" s="2118"/>
      <c r="E71" s="2118"/>
      <c r="F71" s="2118"/>
      <c r="G71" s="2118"/>
      <c r="H71" s="2118"/>
      <c r="I71" s="2118"/>
      <c r="J71" s="2118"/>
      <c r="K71" s="2118"/>
      <c r="L71" s="2118"/>
      <c r="M71" s="2118"/>
      <c r="N71" s="2118"/>
      <c r="O71" s="588">
        <f t="shared" si="3"/>
        <v>61</v>
      </c>
      <c r="Q71" s="610" t="e">
        <f t="shared" si="4"/>
        <v>#DIV/0!</v>
      </c>
      <c r="R71" s="611" t="e">
        <f t="shared" si="1"/>
        <v>#DIV/0!</v>
      </c>
      <c r="S71" s="612"/>
      <c r="T71" s="612"/>
      <c r="U71" s="612"/>
      <c r="AA71" s="624"/>
    </row>
    <row r="72" spans="1:27">
      <c r="A72" s="2118"/>
      <c r="B72" s="2118"/>
      <c r="C72" s="2118"/>
      <c r="D72" s="2118"/>
      <c r="E72" s="2118"/>
      <c r="F72" s="2118"/>
      <c r="G72" s="2118"/>
      <c r="H72" s="2118"/>
      <c r="I72" s="2118"/>
      <c r="J72" s="2118"/>
      <c r="K72" s="2118"/>
      <c r="L72" s="2118"/>
      <c r="M72" s="2118"/>
      <c r="N72" s="2118"/>
      <c r="O72" s="588">
        <f t="shared" si="3"/>
        <v>62</v>
      </c>
      <c r="Q72" s="610" t="e">
        <f t="shared" si="4"/>
        <v>#DIV/0!</v>
      </c>
      <c r="R72" s="611" t="e">
        <f t="shared" si="1"/>
        <v>#DIV/0!</v>
      </c>
      <c r="S72" s="612"/>
      <c r="T72" s="612"/>
      <c r="U72" s="612"/>
      <c r="AA72" s="624"/>
    </row>
    <row r="73" spans="1:27">
      <c r="A73" s="2118"/>
      <c r="B73" s="2118"/>
      <c r="C73" s="2118"/>
      <c r="D73" s="2118"/>
      <c r="E73" s="2118"/>
      <c r="F73" s="2118"/>
      <c r="G73" s="2118"/>
      <c r="H73" s="2118"/>
      <c r="I73" s="2118"/>
      <c r="J73" s="2118"/>
      <c r="K73" s="2118"/>
      <c r="L73" s="2118"/>
      <c r="M73" s="2118"/>
      <c r="N73" s="2118"/>
      <c r="O73" s="588">
        <f t="shared" si="3"/>
        <v>63</v>
      </c>
      <c r="Q73" s="610" t="e">
        <f t="shared" si="4"/>
        <v>#DIV/0!</v>
      </c>
      <c r="R73" s="611" t="e">
        <f t="shared" si="1"/>
        <v>#DIV/0!</v>
      </c>
      <c r="S73" s="612"/>
      <c r="T73" s="612"/>
      <c r="U73" s="612"/>
      <c r="AA73" s="624"/>
    </row>
    <row r="74" spans="1:27">
      <c r="A74" s="2118"/>
      <c r="B74" s="2118"/>
      <c r="C74" s="2118"/>
      <c r="D74" s="2118"/>
      <c r="E74" s="2118"/>
      <c r="F74" s="2118"/>
      <c r="G74" s="2118"/>
      <c r="H74" s="2118"/>
      <c r="I74" s="2118"/>
      <c r="J74" s="2118"/>
      <c r="K74" s="2118"/>
      <c r="L74" s="2118"/>
      <c r="M74" s="2118"/>
      <c r="N74" s="2118"/>
      <c r="O74" s="588">
        <f t="shared" si="3"/>
        <v>64</v>
      </c>
      <c r="Q74" s="610" t="e">
        <f t="shared" si="4"/>
        <v>#DIV/0!</v>
      </c>
      <c r="R74" s="611" t="e">
        <f t="shared" si="1"/>
        <v>#DIV/0!</v>
      </c>
      <c r="S74" s="612"/>
      <c r="T74" s="612"/>
      <c r="U74" s="612"/>
      <c r="AA74" s="624"/>
    </row>
    <row r="75" spans="1:27">
      <c r="A75" s="2118"/>
      <c r="B75" s="2118"/>
      <c r="C75" s="2118"/>
      <c r="D75" s="2118"/>
      <c r="E75" s="2118"/>
      <c r="F75" s="2118"/>
      <c r="G75" s="2118"/>
      <c r="H75" s="2118"/>
      <c r="I75" s="2118"/>
      <c r="J75" s="2118"/>
      <c r="K75" s="2118"/>
      <c r="L75" s="2118"/>
      <c r="M75" s="2118"/>
      <c r="N75" s="2118"/>
      <c r="O75" s="588">
        <f t="shared" si="3"/>
        <v>65</v>
      </c>
      <c r="Q75" s="610" t="e">
        <f t="shared" si="4"/>
        <v>#DIV/0!</v>
      </c>
      <c r="R75" s="611" t="e">
        <f t="shared" si="1"/>
        <v>#DIV/0!</v>
      </c>
      <c r="S75" s="612"/>
      <c r="T75" s="612"/>
      <c r="U75" s="612"/>
      <c r="AA75" s="624"/>
    </row>
    <row r="76" spans="1:27">
      <c r="A76" s="2118"/>
      <c r="B76" s="2118"/>
      <c r="C76" s="2118"/>
      <c r="D76" s="2118"/>
      <c r="E76" s="2118"/>
      <c r="F76" s="2118"/>
      <c r="G76" s="2118"/>
      <c r="H76" s="2118"/>
      <c r="I76" s="2118"/>
      <c r="J76" s="2118"/>
      <c r="K76" s="2118"/>
      <c r="L76" s="2118"/>
      <c r="M76" s="2118"/>
      <c r="N76" s="2118"/>
      <c r="O76" s="588">
        <f t="shared" si="3"/>
        <v>66</v>
      </c>
      <c r="Q76" s="610" t="e">
        <f t="shared" si="4"/>
        <v>#DIV/0!</v>
      </c>
      <c r="R76" s="611" t="e">
        <f t="shared" ref="R76:R110" si="13">NORMDIST(Q76,$Z$19,$Z$18,FALSE)*2</f>
        <v>#DIV/0!</v>
      </c>
      <c r="S76" s="612"/>
      <c r="T76" s="612"/>
      <c r="U76" s="612"/>
      <c r="AA76" s="624"/>
    </row>
    <row r="77" spans="1:27">
      <c r="A77" s="2118"/>
      <c r="B77" s="2118"/>
      <c r="C77" s="2118"/>
      <c r="D77" s="2118"/>
      <c r="E77" s="2118"/>
      <c r="F77" s="2118"/>
      <c r="G77" s="2118"/>
      <c r="H77" s="2118"/>
      <c r="I77" s="2118"/>
      <c r="J77" s="2118"/>
      <c r="K77" s="2118"/>
      <c r="L77" s="2118"/>
      <c r="M77" s="2118"/>
      <c r="N77" s="2118"/>
      <c r="O77" s="588">
        <f t="shared" ref="O77:O110" si="14">O76+1</f>
        <v>67</v>
      </c>
      <c r="Q77" s="610" t="e">
        <f t="shared" ref="Q77:Q110" si="15">Q76+$P$11</f>
        <v>#DIV/0!</v>
      </c>
      <c r="R77" s="611" t="e">
        <f t="shared" si="13"/>
        <v>#DIV/0!</v>
      </c>
      <c r="S77" s="612"/>
      <c r="T77" s="612"/>
      <c r="U77" s="612"/>
      <c r="AA77" s="624"/>
    </row>
    <row r="78" spans="1:27">
      <c r="A78" s="2118"/>
      <c r="B78" s="2118"/>
      <c r="C78" s="2118"/>
      <c r="D78" s="2118"/>
      <c r="E78" s="2118"/>
      <c r="F78" s="2118"/>
      <c r="G78" s="2118"/>
      <c r="H78" s="2118"/>
      <c r="I78" s="2118"/>
      <c r="J78" s="2118"/>
      <c r="K78" s="2118"/>
      <c r="L78" s="2118"/>
      <c r="M78" s="2118"/>
      <c r="N78" s="2118"/>
      <c r="O78" s="588">
        <f t="shared" si="14"/>
        <v>68</v>
      </c>
      <c r="Q78" s="610" t="e">
        <f t="shared" si="15"/>
        <v>#DIV/0!</v>
      </c>
      <c r="R78" s="611" t="e">
        <f t="shared" si="13"/>
        <v>#DIV/0!</v>
      </c>
      <c r="S78" s="612"/>
      <c r="T78" s="612"/>
      <c r="U78" s="612"/>
      <c r="AA78" s="624"/>
    </row>
    <row r="79" spans="1:27">
      <c r="A79" s="2118"/>
      <c r="B79" s="2118"/>
      <c r="C79" s="2118"/>
      <c r="D79" s="2118"/>
      <c r="E79" s="2118"/>
      <c r="F79" s="2118"/>
      <c r="G79" s="2118"/>
      <c r="H79" s="2118"/>
      <c r="I79" s="2118"/>
      <c r="J79" s="2118"/>
      <c r="K79" s="2118"/>
      <c r="L79" s="2118"/>
      <c r="M79" s="2118"/>
      <c r="N79" s="2118"/>
      <c r="O79" s="588">
        <f t="shared" si="14"/>
        <v>69</v>
      </c>
      <c r="Q79" s="610" t="e">
        <f t="shared" si="15"/>
        <v>#DIV/0!</v>
      </c>
      <c r="R79" s="611" t="e">
        <f t="shared" si="13"/>
        <v>#DIV/0!</v>
      </c>
      <c r="S79" s="612"/>
      <c r="T79" s="612"/>
      <c r="U79" s="612"/>
      <c r="AA79" s="624"/>
    </row>
    <row r="80" spans="1:27">
      <c r="A80" s="2118"/>
      <c r="B80" s="2118"/>
      <c r="C80" s="2118"/>
      <c r="D80" s="2118"/>
      <c r="E80" s="2118"/>
      <c r="F80" s="2118"/>
      <c r="G80" s="2118"/>
      <c r="H80" s="2118"/>
      <c r="I80" s="2118"/>
      <c r="J80" s="2118"/>
      <c r="K80" s="2118"/>
      <c r="L80" s="2118"/>
      <c r="M80" s="2118"/>
      <c r="N80" s="2118"/>
      <c r="O80" s="588">
        <f t="shared" si="14"/>
        <v>70</v>
      </c>
      <c r="Q80" s="610" t="e">
        <f t="shared" si="15"/>
        <v>#DIV/0!</v>
      </c>
      <c r="R80" s="611" t="e">
        <f t="shared" si="13"/>
        <v>#DIV/0!</v>
      </c>
      <c r="S80" s="612"/>
      <c r="T80" s="612"/>
      <c r="U80" s="612"/>
      <c r="AA80" s="624"/>
    </row>
    <row r="81" spans="1:27">
      <c r="A81" s="2009"/>
      <c r="B81" s="2009"/>
      <c r="C81" s="2009"/>
      <c r="D81" s="2009"/>
      <c r="E81" s="2009"/>
      <c r="F81" s="2009"/>
      <c r="G81" s="2009"/>
      <c r="H81" s="2009"/>
      <c r="I81" s="2009"/>
      <c r="J81" s="2009"/>
      <c r="K81" s="2009"/>
      <c r="L81" s="2009"/>
      <c r="M81" s="2009"/>
      <c r="N81" s="2009"/>
      <c r="O81" s="588">
        <f t="shared" si="14"/>
        <v>71</v>
      </c>
      <c r="Q81" s="610" t="e">
        <f t="shared" si="15"/>
        <v>#DIV/0!</v>
      </c>
      <c r="R81" s="611" t="e">
        <f t="shared" si="13"/>
        <v>#DIV/0!</v>
      </c>
      <c r="S81" s="612"/>
      <c r="T81" s="612"/>
      <c r="U81" s="612"/>
      <c r="AA81" s="624"/>
    </row>
    <row r="82" spans="1:27">
      <c r="A82" s="815" t="s">
        <v>783</v>
      </c>
      <c r="B82" s="713"/>
      <c r="C82" s="713"/>
      <c r="D82" s="713"/>
      <c r="E82" s="713"/>
      <c r="F82" s="713"/>
      <c r="G82" s="713"/>
      <c r="H82" s="713"/>
      <c r="I82" s="713"/>
      <c r="J82" s="713"/>
      <c r="K82" s="713"/>
      <c r="L82" s="713"/>
      <c r="M82" s="713"/>
      <c r="N82" s="816"/>
      <c r="O82" s="588">
        <f t="shared" si="14"/>
        <v>72</v>
      </c>
      <c r="Q82" s="610" t="e">
        <f t="shared" si="15"/>
        <v>#DIV/0!</v>
      </c>
      <c r="R82" s="611" t="e">
        <f t="shared" si="13"/>
        <v>#DIV/0!</v>
      </c>
      <c r="S82" s="612"/>
      <c r="T82" s="612"/>
      <c r="U82" s="612"/>
      <c r="AA82" s="624"/>
    </row>
    <row r="83" spans="1:27">
      <c r="A83" s="137"/>
      <c r="B83" s="137"/>
      <c r="C83" s="137"/>
      <c r="D83" s="137"/>
      <c r="E83" s="137"/>
      <c r="F83" s="137"/>
      <c r="G83" s="137"/>
      <c r="H83" s="137"/>
      <c r="I83" s="137"/>
      <c r="J83" s="137"/>
      <c r="K83" s="137"/>
      <c r="L83" s="633"/>
      <c r="M83" s="700"/>
      <c r="N83" s="696"/>
      <c r="O83" s="588">
        <f t="shared" si="14"/>
        <v>73</v>
      </c>
      <c r="Q83" s="610" t="e">
        <f t="shared" si="15"/>
        <v>#DIV/0!</v>
      </c>
      <c r="R83" s="611" t="e">
        <f t="shared" si="13"/>
        <v>#DIV/0!</v>
      </c>
      <c r="S83" s="612"/>
      <c r="T83" s="612"/>
      <c r="U83" s="612"/>
      <c r="AA83" s="624"/>
    </row>
    <row r="84" spans="1:27">
      <c r="A84" s="137"/>
      <c r="B84" s="137"/>
      <c r="C84" s="137"/>
      <c r="D84" s="137"/>
      <c r="E84" s="137"/>
      <c r="F84" s="137"/>
      <c r="G84" s="137"/>
      <c r="H84" s="137"/>
      <c r="I84" s="137"/>
      <c r="J84" s="137"/>
      <c r="K84" s="137"/>
      <c r="L84" s="633"/>
      <c r="M84" s="700"/>
      <c r="N84" s="696"/>
      <c r="O84" s="588">
        <f t="shared" si="14"/>
        <v>74</v>
      </c>
      <c r="Q84" s="610" t="e">
        <f t="shared" si="15"/>
        <v>#DIV/0!</v>
      </c>
      <c r="R84" s="611" t="e">
        <f t="shared" si="13"/>
        <v>#DIV/0!</v>
      </c>
      <c r="S84" s="612"/>
      <c r="T84" s="612"/>
      <c r="U84" s="612"/>
      <c r="AA84" s="624"/>
    </row>
    <row r="85" spans="1:27">
      <c r="A85" s="137"/>
      <c r="B85" s="137"/>
      <c r="C85" s="137"/>
      <c r="D85" s="137"/>
      <c r="E85" s="137"/>
      <c r="F85" s="137"/>
      <c r="G85" s="137"/>
      <c r="H85" s="137"/>
      <c r="I85" s="137"/>
      <c r="J85" s="137"/>
      <c r="K85" s="137"/>
      <c r="L85" s="633"/>
      <c r="M85" s="700"/>
      <c r="N85" s="696"/>
      <c r="O85" s="588">
        <f t="shared" si="14"/>
        <v>75</v>
      </c>
      <c r="Q85" s="610" t="e">
        <f t="shared" si="15"/>
        <v>#DIV/0!</v>
      </c>
      <c r="R85" s="611" t="e">
        <f t="shared" si="13"/>
        <v>#DIV/0!</v>
      </c>
      <c r="S85" s="612"/>
      <c r="T85" s="612"/>
      <c r="U85" s="612"/>
      <c r="AA85" s="624"/>
    </row>
    <row r="86" spans="1:27">
      <c r="A86" s="137"/>
      <c r="B86" s="137"/>
      <c r="C86" s="137"/>
      <c r="D86" s="137"/>
      <c r="E86" s="137"/>
      <c r="F86" s="137"/>
      <c r="G86" s="137"/>
      <c r="H86" s="137"/>
      <c r="I86" s="137"/>
      <c r="J86" s="137"/>
      <c r="K86" s="137"/>
      <c r="L86" s="633"/>
      <c r="M86" s="696"/>
      <c r="N86" s="696"/>
      <c r="O86" s="588">
        <f t="shared" si="14"/>
        <v>76</v>
      </c>
      <c r="Q86" s="610" t="e">
        <f t="shared" si="15"/>
        <v>#DIV/0!</v>
      </c>
      <c r="R86" s="611" t="e">
        <f t="shared" si="13"/>
        <v>#DIV/0!</v>
      </c>
      <c r="S86" s="612"/>
      <c r="T86" s="612"/>
      <c r="U86" s="612"/>
      <c r="AA86" s="624"/>
    </row>
    <row r="87" spans="1:27">
      <c r="A87" s="137"/>
      <c r="B87" s="137"/>
      <c r="C87" s="137"/>
      <c r="D87" s="137"/>
      <c r="E87" s="137"/>
      <c r="F87" s="137"/>
      <c r="G87" s="137"/>
      <c r="H87" s="137"/>
      <c r="I87" s="137"/>
      <c r="J87" s="137"/>
      <c r="K87" s="137"/>
      <c r="L87" s="633"/>
      <c r="M87" s="696"/>
      <c r="N87" s="696"/>
      <c r="O87" s="588">
        <f t="shared" si="14"/>
        <v>77</v>
      </c>
      <c r="Q87" s="610" t="e">
        <f t="shared" si="15"/>
        <v>#DIV/0!</v>
      </c>
      <c r="R87" s="611" t="e">
        <f t="shared" si="13"/>
        <v>#DIV/0!</v>
      </c>
      <c r="S87" s="612"/>
      <c r="T87" s="612"/>
      <c r="U87" s="612"/>
      <c r="AA87" s="624"/>
    </row>
    <row r="88" spans="1:27">
      <c r="A88" s="137"/>
      <c r="B88" s="137"/>
      <c r="C88" s="137"/>
      <c r="D88" s="137"/>
      <c r="E88" s="137"/>
      <c r="F88" s="137"/>
      <c r="G88" s="137"/>
      <c r="H88" s="137"/>
      <c r="I88" s="137"/>
      <c r="J88" s="137"/>
      <c r="K88" s="137"/>
      <c r="L88" s="633"/>
      <c r="M88" s="696"/>
      <c r="N88" s="696"/>
      <c r="O88" s="588">
        <f t="shared" si="14"/>
        <v>78</v>
      </c>
      <c r="Q88" s="610" t="e">
        <f t="shared" si="15"/>
        <v>#DIV/0!</v>
      </c>
      <c r="R88" s="611" t="e">
        <f t="shared" si="13"/>
        <v>#DIV/0!</v>
      </c>
      <c r="S88" s="612"/>
      <c r="T88" s="612"/>
      <c r="U88" s="612"/>
      <c r="AA88" s="624"/>
    </row>
    <row r="89" spans="1:27">
      <c r="A89" s="137"/>
      <c r="B89" s="137"/>
      <c r="C89" s="137"/>
      <c r="D89" s="137"/>
      <c r="E89" s="137"/>
      <c r="F89" s="137"/>
      <c r="G89" s="137"/>
      <c r="H89" s="137"/>
      <c r="I89" s="137"/>
      <c r="J89" s="137"/>
      <c r="K89" s="137"/>
      <c r="L89" s="633"/>
      <c r="M89" s="696"/>
      <c r="N89" s="696"/>
      <c r="O89" s="588">
        <f t="shared" si="14"/>
        <v>79</v>
      </c>
      <c r="Q89" s="610" t="e">
        <f t="shared" si="15"/>
        <v>#DIV/0!</v>
      </c>
      <c r="R89" s="611" t="e">
        <f t="shared" si="13"/>
        <v>#DIV/0!</v>
      </c>
      <c r="S89" s="612"/>
      <c r="T89" s="612"/>
      <c r="U89" s="612"/>
      <c r="AA89" s="624"/>
    </row>
    <row r="90" spans="1:27">
      <c r="A90" s="137"/>
      <c r="B90" s="137"/>
      <c r="C90" s="137"/>
      <c r="D90" s="137"/>
      <c r="E90" s="137"/>
      <c r="F90" s="137"/>
      <c r="G90" s="137"/>
      <c r="H90" s="137"/>
      <c r="I90" s="137"/>
      <c r="J90" s="137"/>
      <c r="K90" s="137"/>
      <c r="L90" s="633"/>
      <c r="M90" s="696"/>
      <c r="N90" s="696"/>
      <c r="O90" s="588">
        <f t="shared" si="14"/>
        <v>80</v>
      </c>
      <c r="Q90" s="610" t="e">
        <f t="shared" si="15"/>
        <v>#DIV/0!</v>
      </c>
      <c r="R90" s="611" t="e">
        <f t="shared" si="13"/>
        <v>#DIV/0!</v>
      </c>
      <c r="S90" s="612"/>
      <c r="T90" s="612"/>
      <c r="U90" s="612"/>
      <c r="AA90" s="624"/>
    </row>
    <row r="91" spans="1:27">
      <c r="A91" s="137"/>
      <c r="B91" s="137"/>
      <c r="C91" s="137"/>
      <c r="D91" s="137"/>
      <c r="E91" s="137"/>
      <c r="F91" s="137"/>
      <c r="G91" s="137"/>
      <c r="H91" s="137"/>
      <c r="I91" s="137"/>
      <c r="J91" s="137"/>
      <c r="K91" s="137"/>
      <c r="L91" s="633"/>
      <c r="M91" s="696"/>
      <c r="N91" s="696"/>
      <c r="O91" s="588">
        <f t="shared" si="14"/>
        <v>81</v>
      </c>
      <c r="Q91" s="610" t="e">
        <f t="shared" si="15"/>
        <v>#DIV/0!</v>
      </c>
      <c r="R91" s="611" t="e">
        <f t="shared" si="13"/>
        <v>#DIV/0!</v>
      </c>
      <c r="S91" s="612"/>
      <c r="T91" s="612"/>
      <c r="U91" s="612"/>
      <c r="AA91" s="624"/>
    </row>
    <row r="92" spans="1:27">
      <c r="A92" s="137"/>
      <c r="B92" s="137"/>
      <c r="C92" s="137"/>
      <c r="D92" s="137"/>
      <c r="E92" s="137"/>
      <c r="F92" s="137"/>
      <c r="G92" s="137"/>
      <c r="H92" s="137"/>
      <c r="I92" s="137"/>
      <c r="J92" s="137"/>
      <c r="K92" s="137"/>
      <c r="L92" s="633"/>
      <c r="M92" s="696"/>
      <c r="N92" s="696"/>
      <c r="O92" s="588">
        <f t="shared" si="14"/>
        <v>82</v>
      </c>
      <c r="Q92" s="610" t="e">
        <f t="shared" si="15"/>
        <v>#DIV/0!</v>
      </c>
      <c r="R92" s="611" t="e">
        <f t="shared" si="13"/>
        <v>#DIV/0!</v>
      </c>
      <c r="S92" s="612"/>
      <c r="T92" s="612"/>
      <c r="U92" s="612"/>
      <c r="AA92" s="624"/>
    </row>
    <row r="93" spans="1:27">
      <c r="A93" s="137"/>
      <c r="B93" s="137"/>
      <c r="C93" s="137"/>
      <c r="D93" s="137"/>
      <c r="E93" s="137"/>
      <c r="F93" s="137"/>
      <c r="G93" s="137"/>
      <c r="H93" s="137"/>
      <c r="I93" s="137"/>
      <c r="J93" s="137"/>
      <c r="K93" s="137"/>
      <c r="L93" s="633"/>
      <c r="M93" s="696"/>
      <c r="N93" s="696"/>
      <c r="O93" s="588">
        <f t="shared" si="14"/>
        <v>83</v>
      </c>
      <c r="Q93" s="610" t="e">
        <f t="shared" si="15"/>
        <v>#DIV/0!</v>
      </c>
      <c r="R93" s="611" t="e">
        <f t="shared" si="13"/>
        <v>#DIV/0!</v>
      </c>
      <c r="S93" s="612"/>
      <c r="T93" s="612"/>
      <c r="U93" s="612"/>
      <c r="AA93" s="624"/>
    </row>
    <row r="94" spans="1:27">
      <c r="A94" s="137"/>
      <c r="B94" s="137"/>
      <c r="C94" s="137"/>
      <c r="D94" s="137"/>
      <c r="E94" s="137"/>
      <c r="F94" s="137"/>
      <c r="G94" s="137"/>
      <c r="H94" s="137"/>
      <c r="I94" s="137"/>
      <c r="J94" s="137"/>
      <c r="K94" s="137"/>
      <c r="L94" s="633"/>
      <c r="M94" s="696"/>
      <c r="N94" s="696"/>
      <c r="O94" s="588">
        <f t="shared" si="14"/>
        <v>84</v>
      </c>
      <c r="Q94" s="610" t="e">
        <f t="shared" si="15"/>
        <v>#DIV/0!</v>
      </c>
      <c r="R94" s="611" t="e">
        <f t="shared" si="13"/>
        <v>#DIV/0!</v>
      </c>
      <c r="AA94" s="624"/>
    </row>
    <row r="95" spans="1:27">
      <c r="A95" s="137"/>
      <c r="B95" s="137"/>
      <c r="C95" s="137"/>
      <c r="D95" s="137"/>
      <c r="E95" s="137"/>
      <c r="F95" s="137"/>
      <c r="G95" s="137"/>
      <c r="H95" s="137"/>
      <c r="I95" s="137"/>
      <c r="J95" s="137"/>
      <c r="K95" s="137"/>
      <c r="L95" s="633"/>
      <c r="M95" s="696"/>
      <c r="N95" s="696"/>
      <c r="O95" s="588">
        <f t="shared" si="14"/>
        <v>85</v>
      </c>
      <c r="Q95" s="610" t="e">
        <f t="shared" si="15"/>
        <v>#DIV/0!</v>
      </c>
      <c r="R95" s="611" t="e">
        <f t="shared" si="13"/>
        <v>#DIV/0!</v>
      </c>
      <c r="AA95" s="624"/>
    </row>
    <row r="96" spans="1:27">
      <c r="A96" s="137"/>
      <c r="B96" s="137"/>
      <c r="C96" s="137"/>
      <c r="D96" s="137"/>
      <c r="E96" s="137"/>
      <c r="F96" s="137"/>
      <c r="G96" s="137"/>
      <c r="H96" s="137"/>
      <c r="I96" s="137"/>
      <c r="J96" s="137"/>
      <c r="K96" s="137"/>
      <c r="L96" s="633"/>
      <c r="M96" s="696"/>
      <c r="N96" s="696"/>
      <c r="O96" s="588">
        <f t="shared" si="14"/>
        <v>86</v>
      </c>
      <c r="Q96" s="610" t="e">
        <f t="shared" si="15"/>
        <v>#DIV/0!</v>
      </c>
      <c r="R96" s="611" t="e">
        <f t="shared" si="13"/>
        <v>#DIV/0!</v>
      </c>
      <c r="AA96" s="624"/>
    </row>
    <row r="97" spans="1:27">
      <c r="A97" s="137"/>
      <c r="B97" s="137"/>
      <c r="C97" s="137"/>
      <c r="D97" s="137"/>
      <c r="E97" s="137"/>
      <c r="F97" s="137"/>
      <c r="G97" s="137"/>
      <c r="H97" s="137"/>
      <c r="I97" s="137"/>
      <c r="J97" s="137"/>
      <c r="K97" s="137"/>
      <c r="L97" s="633"/>
      <c r="M97" s="696"/>
      <c r="N97" s="696"/>
      <c r="O97" s="588">
        <f t="shared" si="14"/>
        <v>87</v>
      </c>
      <c r="Q97" s="610" t="e">
        <f t="shared" si="15"/>
        <v>#DIV/0!</v>
      </c>
      <c r="R97" s="611" t="e">
        <f t="shared" si="13"/>
        <v>#DIV/0!</v>
      </c>
      <c r="AA97" s="624"/>
    </row>
    <row r="98" spans="1:27">
      <c r="A98" s="137"/>
      <c r="B98" s="137"/>
      <c r="C98" s="137"/>
      <c r="D98" s="137"/>
      <c r="E98" s="137"/>
      <c r="F98" s="137"/>
      <c r="G98" s="137"/>
      <c r="H98" s="137"/>
      <c r="I98" s="137"/>
      <c r="J98" s="137"/>
      <c r="K98" s="137"/>
      <c r="L98" s="633"/>
      <c r="M98" s="696"/>
      <c r="N98" s="696"/>
      <c r="O98" s="588">
        <f t="shared" si="14"/>
        <v>88</v>
      </c>
      <c r="Q98" s="610" t="e">
        <f t="shared" si="15"/>
        <v>#DIV/0!</v>
      </c>
      <c r="R98" s="611" t="e">
        <f t="shared" si="13"/>
        <v>#DIV/0!</v>
      </c>
      <c r="AA98" s="624"/>
    </row>
    <row r="99" spans="1:27">
      <c r="A99" s="137"/>
      <c r="B99" s="137"/>
      <c r="C99" s="137"/>
      <c r="D99" s="137"/>
      <c r="E99" s="137"/>
      <c r="F99" s="137"/>
      <c r="G99" s="137"/>
      <c r="H99" s="137"/>
      <c r="I99" s="137"/>
      <c r="J99" s="137"/>
      <c r="K99" s="137"/>
      <c r="L99" s="633"/>
      <c r="M99" s="696"/>
      <c r="N99" s="696"/>
      <c r="O99" s="588">
        <f t="shared" si="14"/>
        <v>89</v>
      </c>
      <c r="Q99" s="610" t="e">
        <f t="shared" si="15"/>
        <v>#DIV/0!</v>
      </c>
      <c r="R99" s="611" t="e">
        <f t="shared" si="13"/>
        <v>#DIV/0!</v>
      </c>
      <c r="AA99" s="624"/>
    </row>
    <row r="100" spans="1:27">
      <c r="A100" s="137"/>
      <c r="B100" s="137"/>
      <c r="C100" s="137"/>
      <c r="D100" s="137"/>
      <c r="E100" s="137"/>
      <c r="F100" s="137"/>
      <c r="G100" s="137"/>
      <c r="H100" s="137"/>
      <c r="I100" s="137"/>
      <c r="J100" s="137"/>
      <c r="K100" s="137"/>
      <c r="L100" s="633"/>
      <c r="M100" s="696"/>
      <c r="N100" s="696"/>
      <c r="O100" s="588">
        <f t="shared" si="14"/>
        <v>90</v>
      </c>
      <c r="Q100" s="610" t="e">
        <f t="shared" si="15"/>
        <v>#DIV/0!</v>
      </c>
      <c r="R100" s="611" t="e">
        <f t="shared" si="13"/>
        <v>#DIV/0!</v>
      </c>
      <c r="AA100" s="624"/>
    </row>
    <row r="101" spans="1:27">
      <c r="A101" s="137"/>
      <c r="B101" s="137"/>
      <c r="C101" s="137"/>
      <c r="D101" s="137"/>
      <c r="E101" s="137"/>
      <c r="F101" s="137"/>
      <c r="G101" s="137"/>
      <c r="H101" s="137"/>
      <c r="I101" s="137"/>
      <c r="J101" s="137"/>
      <c r="K101" s="137"/>
      <c r="L101" s="633"/>
      <c r="M101" s="696"/>
      <c r="N101" s="696"/>
      <c r="O101" s="588">
        <f t="shared" si="14"/>
        <v>91</v>
      </c>
      <c r="Q101" s="610" t="e">
        <f t="shared" si="15"/>
        <v>#DIV/0!</v>
      </c>
      <c r="R101" s="611" t="e">
        <f t="shared" si="13"/>
        <v>#DIV/0!</v>
      </c>
      <c r="AA101" s="624"/>
    </row>
    <row r="102" spans="1:27">
      <c r="A102" s="137"/>
      <c r="B102" s="137"/>
      <c r="C102" s="137"/>
      <c r="D102" s="137"/>
      <c r="E102" s="137"/>
      <c r="F102" s="137"/>
      <c r="G102" s="137"/>
      <c r="H102" s="137"/>
      <c r="I102" s="137"/>
      <c r="J102" s="137"/>
      <c r="K102" s="137"/>
      <c r="L102" s="633"/>
      <c r="M102" s="696"/>
      <c r="N102" s="696"/>
      <c r="O102" s="588">
        <f t="shared" si="14"/>
        <v>92</v>
      </c>
      <c r="Q102" s="610" t="e">
        <f t="shared" si="15"/>
        <v>#DIV/0!</v>
      </c>
      <c r="R102" s="611" t="e">
        <f t="shared" si="13"/>
        <v>#DIV/0!</v>
      </c>
      <c r="AA102" s="624"/>
    </row>
    <row r="103" spans="1:27">
      <c r="A103" s="137"/>
      <c r="B103" s="137"/>
      <c r="C103" s="137"/>
      <c r="D103" s="137"/>
      <c r="E103" s="137"/>
      <c r="F103" s="137"/>
      <c r="G103" s="137"/>
      <c r="H103" s="137"/>
      <c r="I103" s="137"/>
      <c r="J103" s="137"/>
      <c r="K103" s="137"/>
      <c r="L103" s="633"/>
      <c r="M103" s="696"/>
      <c r="N103" s="696"/>
      <c r="O103" s="588">
        <f t="shared" si="14"/>
        <v>93</v>
      </c>
      <c r="Q103" s="610" t="e">
        <f t="shared" si="15"/>
        <v>#DIV/0!</v>
      </c>
      <c r="R103" s="611" t="e">
        <f t="shared" si="13"/>
        <v>#DIV/0!</v>
      </c>
    </row>
    <row r="104" spans="1:27">
      <c r="A104" s="137"/>
      <c r="B104" s="137"/>
      <c r="C104" s="137"/>
      <c r="D104" s="137"/>
      <c r="E104" s="137"/>
      <c r="F104" s="137"/>
      <c r="G104" s="137"/>
      <c r="H104" s="137"/>
      <c r="I104" s="137"/>
      <c r="J104" s="137"/>
      <c r="K104" s="137"/>
      <c r="L104" s="633"/>
      <c r="M104" s="696"/>
      <c r="N104" s="696"/>
      <c r="O104" s="588">
        <f t="shared" si="14"/>
        <v>94</v>
      </c>
      <c r="Q104" s="610" t="e">
        <f t="shared" si="15"/>
        <v>#DIV/0!</v>
      </c>
      <c r="R104" s="611" t="e">
        <f t="shared" si="13"/>
        <v>#DIV/0!</v>
      </c>
    </row>
    <row r="105" spans="1:27">
      <c r="A105" s="137"/>
      <c r="B105" s="137"/>
      <c r="C105" s="137"/>
      <c r="D105" s="137"/>
      <c r="E105" s="137"/>
      <c r="F105" s="137"/>
      <c r="G105" s="137"/>
      <c r="H105" s="137"/>
      <c r="I105" s="137"/>
      <c r="J105" s="137"/>
      <c r="K105" s="137"/>
      <c r="L105" s="633"/>
      <c r="M105" s="696"/>
      <c r="N105" s="696"/>
      <c r="O105" s="588">
        <f t="shared" si="14"/>
        <v>95</v>
      </c>
      <c r="Q105" s="610" t="e">
        <f t="shared" si="15"/>
        <v>#DIV/0!</v>
      </c>
      <c r="R105" s="611" t="e">
        <f t="shared" si="13"/>
        <v>#DIV/0!</v>
      </c>
    </row>
    <row r="106" spans="1:27">
      <c r="A106" s="137"/>
      <c r="B106" s="137"/>
      <c r="C106" s="137"/>
      <c r="D106" s="137"/>
      <c r="E106" s="137"/>
      <c r="F106" s="137"/>
      <c r="G106" s="137"/>
      <c r="H106" s="137"/>
      <c r="I106" s="137"/>
      <c r="J106" s="137"/>
      <c r="K106" s="137"/>
      <c r="L106" s="633"/>
      <c r="M106" s="696"/>
      <c r="N106" s="696"/>
      <c r="O106" s="588">
        <f t="shared" si="14"/>
        <v>96</v>
      </c>
      <c r="Q106" s="610" t="e">
        <f t="shared" si="15"/>
        <v>#DIV/0!</v>
      </c>
      <c r="R106" s="611" t="e">
        <f t="shared" si="13"/>
        <v>#DIV/0!</v>
      </c>
    </row>
    <row r="107" spans="1:27">
      <c r="A107" s="137"/>
      <c r="B107" s="137"/>
      <c r="C107" s="137"/>
      <c r="D107" s="137"/>
      <c r="E107" s="137"/>
      <c r="F107" s="137"/>
      <c r="G107" s="137"/>
      <c r="H107" s="137"/>
      <c r="I107" s="137"/>
      <c r="J107" s="137"/>
      <c r="K107" s="137"/>
      <c r="L107" s="633"/>
      <c r="M107" s="696"/>
      <c r="N107" s="696"/>
      <c r="O107" s="588">
        <f t="shared" si="14"/>
        <v>97</v>
      </c>
      <c r="Q107" s="610" t="e">
        <f t="shared" si="15"/>
        <v>#DIV/0!</v>
      </c>
      <c r="R107" s="611" t="e">
        <f t="shared" si="13"/>
        <v>#DIV/0!</v>
      </c>
    </row>
    <row r="108" spans="1:27">
      <c r="A108" s="137"/>
      <c r="B108" s="137"/>
      <c r="C108" s="137"/>
      <c r="D108" s="137"/>
      <c r="E108" s="137"/>
      <c r="F108" s="137"/>
      <c r="G108" s="137"/>
      <c r="H108" s="137"/>
      <c r="I108" s="137"/>
      <c r="J108" s="137"/>
      <c r="K108" s="137"/>
      <c r="L108" s="633"/>
      <c r="M108" s="696"/>
      <c r="N108" s="696"/>
      <c r="O108" s="588">
        <f t="shared" si="14"/>
        <v>98</v>
      </c>
      <c r="Q108" s="610" t="e">
        <f t="shared" si="15"/>
        <v>#DIV/0!</v>
      </c>
      <c r="R108" s="611" t="e">
        <f t="shared" si="13"/>
        <v>#DIV/0!</v>
      </c>
    </row>
    <row r="109" spans="1:27">
      <c r="A109" s="137"/>
      <c r="B109" s="137"/>
      <c r="C109" s="137"/>
      <c r="D109" s="137"/>
      <c r="E109" s="137"/>
      <c r="F109" s="137"/>
      <c r="G109" s="137"/>
      <c r="H109" s="137"/>
      <c r="I109" s="137"/>
      <c r="J109" s="137"/>
      <c r="K109" s="137"/>
      <c r="L109" s="633"/>
      <c r="M109" s="696"/>
      <c r="N109" s="696"/>
      <c r="O109" s="588">
        <f t="shared" si="14"/>
        <v>99</v>
      </c>
      <c r="Q109" s="610" t="e">
        <f t="shared" si="15"/>
        <v>#DIV/0!</v>
      </c>
      <c r="R109" s="611" t="e">
        <f t="shared" si="13"/>
        <v>#DIV/0!</v>
      </c>
    </row>
    <row r="110" spans="1:27">
      <c r="O110" s="588">
        <f t="shared" si="14"/>
        <v>100</v>
      </c>
      <c r="Q110" s="610" t="e">
        <f t="shared" si="15"/>
        <v>#DIV/0!</v>
      </c>
      <c r="R110" s="611" t="e">
        <f t="shared" si="13"/>
        <v>#DIV/0!</v>
      </c>
    </row>
    <row r="113" spans="19:20">
      <c r="S113" s="612"/>
    </row>
    <row r="114" spans="19:20">
      <c r="S114" s="612"/>
    </row>
    <row r="116" spans="19:20">
      <c r="T116" s="588"/>
    </row>
    <row r="117" spans="19:20">
      <c r="S117" s="588"/>
      <c r="T117" s="588"/>
    </row>
  </sheetData>
  <sheetProtection formatCells="0" formatColumns="0" formatRows="0" insertColumns="0" insertRows="0" insertHyperlinks="0" deleteColumns="0" deleteRows="0" sort="0" autoFilter="0" pivotTables="0"/>
  <mergeCells count="35">
    <mergeCell ref="AL1:AL4"/>
    <mergeCell ref="C11:E11"/>
    <mergeCell ref="F11:G11"/>
    <mergeCell ref="F1:J1"/>
    <mergeCell ref="I23:J23"/>
    <mergeCell ref="G5:H5"/>
    <mergeCell ref="I5:K5"/>
    <mergeCell ref="G8:H8"/>
    <mergeCell ref="I8:K8"/>
    <mergeCell ref="F2:I2"/>
    <mergeCell ref="B4:C4"/>
    <mergeCell ref="D4:E4"/>
    <mergeCell ref="G4:H4"/>
    <mergeCell ref="I4:K4"/>
    <mergeCell ref="I24:J24"/>
    <mergeCell ref="I25:J25"/>
    <mergeCell ref="I10:J10"/>
    <mergeCell ref="B5:C5"/>
    <mergeCell ref="D5:E5"/>
    <mergeCell ref="A63:N68"/>
    <mergeCell ref="A70:N81"/>
    <mergeCell ref="B6:C6"/>
    <mergeCell ref="D6:E6"/>
    <mergeCell ref="G6:H6"/>
    <mergeCell ref="I6:K6"/>
    <mergeCell ref="I26:J26"/>
    <mergeCell ref="I27:J27"/>
    <mergeCell ref="I28:J28"/>
    <mergeCell ref="I29:J29"/>
    <mergeCell ref="B7:C7"/>
    <mergeCell ref="D7:E7"/>
    <mergeCell ref="G7:H7"/>
    <mergeCell ref="I7:K7"/>
    <mergeCell ref="B8:C8"/>
    <mergeCell ref="D8:E8"/>
  </mergeCells>
  <conditionalFormatting sqref="K15">
    <cfRule type="cellIs" dxfId="3" priority="1" operator="equal">
      <formula>"More Data"</formula>
    </cfRule>
    <cfRule type="cellIs" dxfId="2" priority="2" operator="equal">
      <formula>100</formula>
    </cfRule>
    <cfRule type="cellIs" dxfId="1" priority="3" operator="equal">
      <formula>80</formula>
    </cfRule>
  </conditionalFormatting>
  <conditionalFormatting sqref="F11:G11">
    <cfRule type="expression" dxfId="0" priority="92">
      <formula>$K$15=100</formula>
    </cfRule>
  </conditionalFormatting>
  <hyperlinks>
    <hyperlink ref="A82" r:id="rId1" xr:uid="{1C5CC513-DF35-46E1-AF45-13800B554DD8}"/>
  </hyperlinks>
  <pageMargins left="0.95" right="0.7" top="0.5" bottom="0.5" header="0.3" footer="0.3"/>
  <pageSetup scale="60" orientation="portrait" horizontalDpi="1200" verticalDpi="1200" r:id="rId2"/>
  <headerFooter>
    <oddFooter>&amp;C&amp;16&amp;A</oddFooter>
  </headerFooter>
  <rowBreaks count="1" manualBreakCount="1">
    <brk id="61" max="13"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23D5-47FE-4238-ABB0-C3B01CC1D823}">
  <sheetPr codeName="Sheet22">
    <tabColor rgb="FF002060"/>
  </sheetPr>
  <dimension ref="B1:BK179"/>
  <sheetViews>
    <sheetView zoomScaleNormal="100" zoomScaleSheetLayoutView="130" workbookViewId="0">
      <selection activeCell="AC4" sqref="AC4"/>
    </sheetView>
  </sheetViews>
  <sheetFormatPr defaultColWidth="9.140625" defaultRowHeight="12.75"/>
  <cols>
    <col min="1" max="1" width="4.42578125" style="53" customWidth="1"/>
    <col min="2" max="2" width="9.140625" style="140"/>
    <col min="3" max="3" width="9.140625" style="53"/>
    <col min="4" max="4" width="6" style="53" customWidth="1"/>
    <col min="5" max="5" width="13.42578125" style="53" customWidth="1"/>
    <col min="6" max="8" width="9.140625" style="53"/>
    <col min="9" max="9" width="11.28515625" style="53" customWidth="1"/>
    <col min="10" max="10" width="9.140625" style="53"/>
    <col min="11" max="11" width="11.7109375" style="53" customWidth="1"/>
    <col min="12" max="12" width="2.7109375" style="53" customWidth="1"/>
    <col min="13" max="13" width="9.140625" style="53" customWidth="1"/>
    <col min="14" max="14" width="11.140625" style="53" customWidth="1"/>
    <col min="15" max="15" width="12.7109375" style="53" customWidth="1"/>
    <col min="16" max="40" width="9.140625" style="53" customWidth="1"/>
    <col min="41" max="41" width="9.140625" style="94" customWidth="1"/>
    <col min="42" max="62" width="9.140625" style="94" bestFit="1" customWidth="1"/>
    <col min="63" max="63" width="9.140625" style="94"/>
    <col min="64" max="16384" width="9.140625" style="53"/>
  </cols>
  <sheetData>
    <row r="1" spans="2:45" ht="17.25" customHeight="1" thickBot="1">
      <c r="B1" s="945"/>
      <c r="C1" s="946"/>
      <c r="D1" s="947"/>
      <c r="E1" s="2189" t="s">
        <v>788</v>
      </c>
      <c r="F1" s="2190"/>
      <c r="G1" s="2190"/>
      <c r="H1" s="2190"/>
      <c r="I1" s="2190"/>
      <c r="J1" s="2190"/>
      <c r="K1" s="2190"/>
      <c r="L1" s="391"/>
      <c r="N1" s="250" t="s">
        <v>797</v>
      </c>
      <c r="Q1" s="62"/>
      <c r="R1" s="54" t="s">
        <v>798</v>
      </c>
      <c r="AB1" s="54" t="s">
        <v>799</v>
      </c>
      <c r="AK1" s="1187" t="s">
        <v>800</v>
      </c>
      <c r="AL1" s="1188"/>
      <c r="AM1" s="1189"/>
    </row>
    <row r="2" spans="2:45" ht="18.75" customHeight="1" thickBot="1">
      <c r="B2" s="948"/>
      <c r="C2" s="904"/>
      <c r="D2" s="949"/>
      <c r="E2" s="2191"/>
      <c r="F2" s="2191"/>
      <c r="G2" s="2191"/>
      <c r="H2" s="2191"/>
      <c r="I2" s="2191"/>
      <c r="J2" s="2191"/>
      <c r="K2" s="2191"/>
      <c r="L2" s="391"/>
      <c r="N2" s="1190" t="s">
        <v>755</v>
      </c>
      <c r="O2" s="1191">
        <f>AVERAGE(Data)</f>
        <v>30.110466666666664</v>
      </c>
      <c r="Q2" s="62" t="s">
        <v>446</v>
      </c>
      <c r="R2" s="251" t="s">
        <v>801</v>
      </c>
      <c r="S2" s="1192" t="s">
        <v>802</v>
      </c>
      <c r="T2" s="1192" t="s">
        <v>803</v>
      </c>
      <c r="U2" s="1192" t="s">
        <v>804</v>
      </c>
      <c r="V2" s="1192" t="s">
        <v>805</v>
      </c>
      <c r="W2" s="1192" t="s">
        <v>806</v>
      </c>
      <c r="X2" s="1193" t="s">
        <v>807</v>
      </c>
      <c r="Y2" s="251" t="s">
        <v>808</v>
      </c>
      <c r="Z2" s="1193" t="s">
        <v>809</v>
      </c>
      <c r="AB2" s="252" t="s">
        <v>810</v>
      </c>
      <c r="AC2" s="253">
        <v>8</v>
      </c>
      <c r="AE2" s="254" t="s">
        <v>811</v>
      </c>
      <c r="AF2" s="1194" t="s">
        <v>812</v>
      </c>
      <c r="AG2" s="1194" t="s">
        <v>813</v>
      </c>
      <c r="AH2" s="1195" t="s">
        <v>814</v>
      </c>
      <c r="AK2" s="1025" t="s">
        <v>815</v>
      </c>
      <c r="AL2" s="1026" t="s">
        <v>816</v>
      </c>
      <c r="AM2" s="1026" t="s">
        <v>817</v>
      </c>
    </row>
    <row r="3" spans="2:45" ht="19.5" customHeight="1">
      <c r="B3" s="378"/>
      <c r="C3" s="297"/>
      <c r="D3" s="297"/>
      <c r="E3" s="298"/>
      <c r="F3" s="298"/>
      <c r="G3" s="298"/>
      <c r="H3" s="298"/>
      <c r="I3" s="298"/>
      <c r="J3" s="298"/>
      <c r="K3" s="298"/>
      <c r="N3" s="255" t="s">
        <v>818</v>
      </c>
      <c r="O3" s="256">
        <f>STDEV(Data)</f>
        <v>0.31825057719516736</v>
      </c>
      <c r="Q3" s="62">
        <v>1</v>
      </c>
      <c r="R3" s="257">
        <f>$C$2</f>
        <v>0</v>
      </c>
      <c r="S3" s="258" t="str">
        <f>$C$4</f>
        <v>Data</v>
      </c>
      <c r="T3" s="258">
        <f>$C$5</f>
        <v>30.122</v>
      </c>
      <c r="U3" s="258">
        <f>$C$6</f>
        <v>30.126000000000001</v>
      </c>
      <c r="V3" s="258">
        <f>$C$7</f>
        <v>30.024999999999999</v>
      </c>
      <c r="W3" s="258">
        <f>$C$8</f>
        <v>29.875</v>
      </c>
      <c r="X3" s="950">
        <f>$C$9</f>
        <v>29.997</v>
      </c>
      <c r="Y3" s="1027">
        <v>0</v>
      </c>
      <c r="Z3" s="1028">
        <v>0</v>
      </c>
      <c r="AB3" s="252" t="s">
        <v>819</v>
      </c>
      <c r="AC3" s="259">
        <v>0</v>
      </c>
      <c r="AE3" s="1196">
        <v>0</v>
      </c>
      <c r="AF3" s="1197" t="e">
        <f>ROUND(AF4-AC7,3)</f>
        <v>#REF!</v>
      </c>
      <c r="AG3" s="1198" t="s">
        <v>817</v>
      </c>
      <c r="AH3" s="1199" t="s">
        <v>820</v>
      </c>
      <c r="AK3" s="1029" t="e">
        <f>+AF3+$R$8</f>
        <v>#REF!</v>
      </c>
      <c r="AL3" s="1030">
        <v>0</v>
      </c>
      <c r="AM3" s="1031">
        <f>+$R$9</f>
        <v>0</v>
      </c>
    </row>
    <row r="4" spans="2:45" ht="17.25" customHeight="1" thickBot="1">
      <c r="B4" s="392" t="s">
        <v>821</v>
      </c>
      <c r="C4" s="393" t="s">
        <v>733</v>
      </c>
      <c r="D4" s="56"/>
      <c r="E4" s="377" t="s">
        <v>822</v>
      </c>
      <c r="F4" s="2196" t="str">
        <f>SupplierPlantName</f>
        <v>Raimes Gear Tech - Tennessee Plant</v>
      </c>
      <c r="G4" s="2197"/>
      <c r="H4" s="2197"/>
      <c r="I4" s="2197"/>
      <c r="J4" s="2197"/>
      <c r="K4" s="2198"/>
      <c r="L4" s="389"/>
      <c r="N4" s="255" t="s">
        <v>823</v>
      </c>
      <c r="O4" s="260">
        <f>O2+K12</f>
        <v>30.428717243861833</v>
      </c>
      <c r="Q4" s="62">
        <v>2</v>
      </c>
      <c r="R4" s="257">
        <f t="shared" ref="R4:R32" si="0">$C$2</f>
        <v>0</v>
      </c>
      <c r="S4" s="258" t="str">
        <f t="shared" ref="S4:S32" si="1">$C$4</f>
        <v>Data</v>
      </c>
      <c r="T4" s="258">
        <f t="shared" ref="T4:T32" si="2">$C$5</f>
        <v>30.122</v>
      </c>
      <c r="U4" s="258">
        <f t="shared" ref="U4:U32" si="3">$C$6</f>
        <v>30.126000000000001</v>
      </c>
      <c r="V4" s="258">
        <f t="shared" ref="V4:V32" si="4">$C$7</f>
        <v>30.024999999999999</v>
      </c>
      <c r="W4" s="258">
        <f t="shared" ref="W4:W32" si="5">$C$8</f>
        <v>29.875</v>
      </c>
      <c r="X4" s="950">
        <f t="shared" ref="X4:X32" si="6">$C$9</f>
        <v>29.997</v>
      </c>
      <c r="Y4" s="261">
        <v>0</v>
      </c>
      <c r="Z4" s="474">
        <v>0</v>
      </c>
      <c r="AB4" s="252" t="s">
        <v>745</v>
      </c>
      <c r="AC4" s="262" t="e">
        <v>#REF!</v>
      </c>
      <c r="AE4" s="1200">
        <v>1</v>
      </c>
      <c r="AF4" s="263">
        <f>ROUND($R$4+($R$7*$T4)-($R$7/2),3)</f>
        <v>0</v>
      </c>
      <c r="AG4" s="264" t="e">
        <v>#REF!</v>
      </c>
      <c r="AH4" s="1201" t="e">
        <f t="shared" ref="AH4:AH12" si="7">+AG4/$V$13</f>
        <v>#REF!</v>
      </c>
      <c r="AJ4" s="53">
        <v>1</v>
      </c>
      <c r="AK4" s="265" t="e">
        <f>+AK3</f>
        <v>#REF!</v>
      </c>
      <c r="AL4" s="951" t="e">
        <f>+AH4</f>
        <v>#REF!</v>
      </c>
      <c r="AM4" s="952" t="e">
        <f>+AG4</f>
        <v>#REF!</v>
      </c>
    </row>
    <row r="5" spans="2:45" ht="20.100000000000001" customHeight="1">
      <c r="B5" s="574">
        <v>1</v>
      </c>
      <c r="C5" s="266">
        <v>30.122</v>
      </c>
      <c r="D5" s="267"/>
      <c r="E5" s="1032" t="s">
        <v>543</v>
      </c>
      <c r="F5" s="2192" t="str">
        <f>PartNumber</f>
        <v>456734RT</v>
      </c>
      <c r="G5" s="2193"/>
      <c r="H5" s="2193"/>
      <c r="I5" s="2182" t="s">
        <v>824</v>
      </c>
      <c r="J5" s="2183"/>
      <c r="K5" s="1202">
        <f>EngRevLevelDate</f>
        <v>42676</v>
      </c>
      <c r="L5" s="390"/>
      <c r="N5" s="255" t="s">
        <v>825</v>
      </c>
      <c r="O5" s="260">
        <f>O2+2*K12</f>
        <v>30.746967821056998</v>
      </c>
      <c r="Q5" s="62">
        <v>3</v>
      </c>
      <c r="R5" s="257">
        <f t="shared" si="0"/>
        <v>0</v>
      </c>
      <c r="S5" s="258" t="str">
        <f t="shared" si="1"/>
        <v>Data</v>
      </c>
      <c r="T5" s="258">
        <f t="shared" si="2"/>
        <v>30.122</v>
      </c>
      <c r="U5" s="258">
        <f t="shared" si="3"/>
        <v>30.126000000000001</v>
      </c>
      <c r="V5" s="258">
        <f t="shared" si="4"/>
        <v>30.024999999999999</v>
      </c>
      <c r="W5" s="258">
        <f t="shared" si="5"/>
        <v>29.875</v>
      </c>
      <c r="X5" s="950">
        <f t="shared" si="6"/>
        <v>29.997</v>
      </c>
      <c r="Y5" s="261">
        <v>0</v>
      </c>
      <c r="Z5" s="474">
        <v>0</v>
      </c>
      <c r="AB5" s="252" t="s">
        <v>746</v>
      </c>
      <c r="AC5" s="262" t="e">
        <v>#REF!</v>
      </c>
      <c r="AE5" s="1200">
        <v>2</v>
      </c>
      <c r="AF5" s="263">
        <f t="shared" ref="AF5:AF12" si="8">ROUND($R$4+($R$7*$T5)-($R$7/2),3)</f>
        <v>0</v>
      </c>
      <c r="AG5" s="264" t="e">
        <v>#REF!</v>
      </c>
      <c r="AH5" s="1201" t="e">
        <f t="shared" si="7"/>
        <v>#REF!</v>
      </c>
      <c r="AK5" s="268">
        <f>+AF4-$R$8</f>
        <v>0</v>
      </c>
      <c r="AL5" s="953" t="e">
        <f>+AL4</f>
        <v>#REF!</v>
      </c>
      <c r="AM5" s="954" t="e">
        <f>+AM4</f>
        <v>#REF!</v>
      </c>
    </row>
    <row r="6" spans="2:45" ht="20.100000000000001" customHeight="1" thickBot="1">
      <c r="B6" s="574">
        <v>2</v>
      </c>
      <c r="C6" s="269">
        <v>30.126000000000001</v>
      </c>
      <c r="D6" s="267"/>
      <c r="E6" s="370" t="s">
        <v>531</v>
      </c>
      <c r="F6" s="2194" t="str">
        <f>DrawingNumber</f>
        <v>GH 675612</v>
      </c>
      <c r="G6" s="2195"/>
      <c r="H6" s="2195"/>
      <c r="I6" s="1807" t="s">
        <v>826</v>
      </c>
      <c r="J6" s="2184"/>
      <c r="K6" s="561" t="str">
        <f>EngRevLevel</f>
        <v>C</v>
      </c>
      <c r="L6" s="381"/>
      <c r="N6" s="255" t="s">
        <v>827</v>
      </c>
      <c r="O6" s="260">
        <f>O2+3*K12</f>
        <v>31.065218398252167</v>
      </c>
      <c r="Q6" s="62">
        <v>4</v>
      </c>
      <c r="R6" s="257">
        <f t="shared" si="0"/>
        <v>0</v>
      </c>
      <c r="S6" s="258" t="str">
        <f t="shared" si="1"/>
        <v>Data</v>
      </c>
      <c r="T6" s="258">
        <f t="shared" si="2"/>
        <v>30.122</v>
      </c>
      <c r="U6" s="258">
        <f t="shared" si="3"/>
        <v>30.126000000000001</v>
      </c>
      <c r="V6" s="258">
        <f t="shared" si="4"/>
        <v>30.024999999999999</v>
      </c>
      <c r="W6" s="258">
        <f t="shared" si="5"/>
        <v>29.875</v>
      </c>
      <c r="X6" s="950">
        <f t="shared" si="6"/>
        <v>29.997</v>
      </c>
      <c r="Y6" s="261">
        <v>0</v>
      </c>
      <c r="Z6" s="474">
        <v>0</v>
      </c>
      <c r="AB6" s="252" t="s">
        <v>480</v>
      </c>
      <c r="AC6" s="262" t="e">
        <f>+AC5-AC4</f>
        <v>#REF!</v>
      </c>
      <c r="AE6" s="1200">
        <v>3</v>
      </c>
      <c r="AF6" s="263">
        <f t="shared" si="8"/>
        <v>0</v>
      </c>
      <c r="AG6" s="264" t="e">
        <v>#REF!</v>
      </c>
      <c r="AH6" s="1201" t="e">
        <f t="shared" si="7"/>
        <v>#REF!</v>
      </c>
      <c r="AK6" s="270">
        <f>+AK5</f>
        <v>0</v>
      </c>
      <c r="AL6" s="1203">
        <v>0</v>
      </c>
      <c r="AM6" s="1204">
        <f>+$R$9</f>
        <v>0</v>
      </c>
    </row>
    <row r="7" spans="2:45" ht="20.100000000000001" customHeight="1">
      <c r="B7" s="574">
        <v>3</v>
      </c>
      <c r="C7" s="269">
        <v>30.024999999999999</v>
      </c>
      <c r="D7" s="267"/>
      <c r="E7" s="375" t="s">
        <v>828</v>
      </c>
      <c r="F7" s="2194" t="str">
        <f>PartName</f>
        <v>Lever</v>
      </c>
      <c r="G7" s="2195"/>
      <c r="H7" s="2195"/>
      <c r="I7" s="1807" t="s">
        <v>829</v>
      </c>
      <c r="J7" s="2184"/>
      <c r="K7" s="301"/>
      <c r="L7" s="381"/>
      <c r="N7" s="255" t="s">
        <v>830</v>
      </c>
      <c r="O7" s="260">
        <f>O2-K12</f>
        <v>29.792216089471495</v>
      </c>
      <c r="Q7" s="62">
        <v>5</v>
      </c>
      <c r="R7" s="257">
        <f t="shared" si="0"/>
        <v>0</v>
      </c>
      <c r="S7" s="258" t="str">
        <f t="shared" si="1"/>
        <v>Data</v>
      </c>
      <c r="T7" s="258">
        <f t="shared" si="2"/>
        <v>30.122</v>
      </c>
      <c r="U7" s="258">
        <f t="shared" si="3"/>
        <v>30.126000000000001</v>
      </c>
      <c r="V7" s="258">
        <f t="shared" si="4"/>
        <v>30.024999999999999</v>
      </c>
      <c r="W7" s="258">
        <f t="shared" si="5"/>
        <v>29.875</v>
      </c>
      <c r="X7" s="950">
        <f t="shared" si="6"/>
        <v>29.997</v>
      </c>
      <c r="Y7" s="261">
        <v>0</v>
      </c>
      <c r="Z7" s="474">
        <v>0</v>
      </c>
      <c r="AB7" s="252" t="s">
        <v>831</v>
      </c>
      <c r="AC7" s="259" t="e">
        <f>ROUND(AC6/AC2,4)</f>
        <v>#REF!</v>
      </c>
      <c r="AE7" s="1200">
        <v>4</v>
      </c>
      <c r="AF7" s="263">
        <f t="shared" si="8"/>
        <v>0</v>
      </c>
      <c r="AG7" s="264" t="e">
        <v>#REF!</v>
      </c>
      <c r="AH7" s="1201" t="e">
        <f t="shared" si="7"/>
        <v>#REF!</v>
      </c>
      <c r="AK7" s="1029">
        <f>+AF4+$R$8</f>
        <v>0</v>
      </c>
      <c r="AL7" s="1030">
        <v>0</v>
      </c>
      <c r="AM7" s="1031">
        <f>+$R$9</f>
        <v>0</v>
      </c>
    </row>
    <row r="8" spans="2:45" ht="20.100000000000001" customHeight="1">
      <c r="B8" s="574">
        <v>4</v>
      </c>
      <c r="C8" s="269">
        <v>29.875</v>
      </c>
      <c r="D8" s="267"/>
      <c r="E8" s="375" t="s">
        <v>832</v>
      </c>
      <c r="F8" s="2187"/>
      <c r="G8" s="2188"/>
      <c r="H8" s="2188"/>
      <c r="I8" s="1807" t="s">
        <v>833</v>
      </c>
      <c r="J8" s="2184"/>
      <c r="K8" s="301"/>
      <c r="L8" s="381"/>
      <c r="N8" s="255" t="s">
        <v>834</v>
      </c>
      <c r="O8" s="260">
        <f>O2-2*K12</f>
        <v>29.47396551227633</v>
      </c>
      <c r="Q8" s="62">
        <v>6</v>
      </c>
      <c r="R8" s="257">
        <f t="shared" si="0"/>
        <v>0</v>
      </c>
      <c r="S8" s="258" t="str">
        <f t="shared" si="1"/>
        <v>Data</v>
      </c>
      <c r="T8" s="258">
        <f t="shared" si="2"/>
        <v>30.122</v>
      </c>
      <c r="U8" s="258">
        <f t="shared" si="3"/>
        <v>30.126000000000001</v>
      </c>
      <c r="V8" s="258">
        <f t="shared" si="4"/>
        <v>30.024999999999999</v>
      </c>
      <c r="W8" s="258">
        <f t="shared" si="5"/>
        <v>29.875</v>
      </c>
      <c r="X8" s="950">
        <f t="shared" si="6"/>
        <v>29.997</v>
      </c>
      <c r="Y8" s="261">
        <v>0</v>
      </c>
      <c r="Z8" s="474">
        <v>0</v>
      </c>
      <c r="AB8" s="252" t="s">
        <v>835</v>
      </c>
      <c r="AC8" s="259" t="e">
        <f>+AC7/4</f>
        <v>#REF!</v>
      </c>
      <c r="AE8" s="1200">
        <v>5</v>
      </c>
      <c r="AF8" s="263">
        <f t="shared" si="8"/>
        <v>0</v>
      </c>
      <c r="AG8" s="264" t="e">
        <v>#REF!</v>
      </c>
      <c r="AH8" s="1201" t="e">
        <f t="shared" si="7"/>
        <v>#REF!</v>
      </c>
      <c r="AJ8" s="53">
        <f>+AE5</f>
        <v>2</v>
      </c>
      <c r="AK8" s="265">
        <f>+AK7</f>
        <v>0</v>
      </c>
      <c r="AL8" s="951" t="e">
        <f>+AH5</f>
        <v>#REF!</v>
      </c>
      <c r="AM8" s="952" t="e">
        <f>+AG5</f>
        <v>#REF!</v>
      </c>
    </row>
    <row r="9" spans="2:45" ht="20.100000000000001" customHeight="1" thickBot="1">
      <c r="B9" s="574">
        <v>5</v>
      </c>
      <c r="C9" s="269">
        <v>29.997</v>
      </c>
      <c r="D9" s="267"/>
      <c r="E9" s="376" t="s">
        <v>552</v>
      </c>
      <c r="F9" s="2180"/>
      <c r="G9" s="2181"/>
      <c r="H9" s="2181"/>
      <c r="I9" s="2185" t="s">
        <v>460</v>
      </c>
      <c r="J9" s="2186"/>
      <c r="K9" s="302"/>
      <c r="L9" s="382"/>
      <c r="N9" s="255" t="s">
        <v>836</v>
      </c>
      <c r="O9" s="260">
        <f>O2-3*K12</f>
        <v>29.155714935081161</v>
      </c>
      <c r="Q9" s="62">
        <v>7</v>
      </c>
      <c r="R9" s="257">
        <f t="shared" si="0"/>
        <v>0</v>
      </c>
      <c r="S9" s="258" t="str">
        <f t="shared" si="1"/>
        <v>Data</v>
      </c>
      <c r="T9" s="258">
        <f t="shared" si="2"/>
        <v>30.122</v>
      </c>
      <c r="U9" s="258">
        <f t="shared" si="3"/>
        <v>30.126000000000001</v>
      </c>
      <c r="V9" s="258">
        <f t="shared" si="4"/>
        <v>30.024999999999999</v>
      </c>
      <c r="W9" s="258">
        <f t="shared" si="5"/>
        <v>29.875</v>
      </c>
      <c r="X9" s="950">
        <f t="shared" si="6"/>
        <v>29.997</v>
      </c>
      <c r="Y9" s="261">
        <v>0</v>
      </c>
      <c r="Z9" s="474">
        <v>0</v>
      </c>
      <c r="AB9" s="271" t="s">
        <v>837</v>
      </c>
      <c r="AC9" s="272">
        <f>+AR43*0.005</f>
        <v>0</v>
      </c>
      <c r="AE9" s="1200">
        <v>6</v>
      </c>
      <c r="AF9" s="263">
        <f t="shared" si="8"/>
        <v>0</v>
      </c>
      <c r="AG9" s="264" t="e">
        <v>#REF!</v>
      </c>
      <c r="AH9" s="1201" t="e">
        <f t="shared" si="7"/>
        <v>#REF!</v>
      </c>
      <c r="AK9" s="268">
        <f>+AF5-$R$8</f>
        <v>0</v>
      </c>
      <c r="AL9" s="953" t="e">
        <f>+AL8</f>
        <v>#REF!</v>
      </c>
      <c r="AM9" s="954" t="e">
        <f>+AM8</f>
        <v>#REF!</v>
      </c>
    </row>
    <row r="10" spans="2:45" ht="20.100000000000001" customHeight="1" thickBot="1">
      <c r="B10" s="574">
        <v>6</v>
      </c>
      <c r="C10" s="269">
        <v>29.965</v>
      </c>
      <c r="D10" s="267"/>
      <c r="E10" s="56"/>
      <c r="F10" s="56"/>
      <c r="G10" s="56"/>
      <c r="H10" s="56"/>
      <c r="I10" s="56"/>
      <c r="J10" s="56"/>
      <c r="K10" s="56"/>
      <c r="L10" s="56"/>
      <c r="N10" s="273" t="s">
        <v>808</v>
      </c>
      <c r="O10" s="260">
        <f>F12</f>
        <v>30.25</v>
      </c>
      <c r="Q10" s="62">
        <v>8</v>
      </c>
      <c r="R10" s="257">
        <f t="shared" si="0"/>
        <v>0</v>
      </c>
      <c r="S10" s="258" t="str">
        <f t="shared" si="1"/>
        <v>Data</v>
      </c>
      <c r="T10" s="258">
        <f t="shared" si="2"/>
        <v>30.122</v>
      </c>
      <c r="U10" s="258">
        <f t="shared" si="3"/>
        <v>30.126000000000001</v>
      </c>
      <c r="V10" s="258">
        <f t="shared" si="4"/>
        <v>30.024999999999999</v>
      </c>
      <c r="W10" s="258">
        <f t="shared" si="5"/>
        <v>29.875</v>
      </c>
      <c r="X10" s="950">
        <f t="shared" si="6"/>
        <v>29.997</v>
      </c>
      <c r="Y10" s="261">
        <v>0</v>
      </c>
      <c r="Z10" s="474">
        <v>0</v>
      </c>
      <c r="AB10" s="274" t="s">
        <v>838</v>
      </c>
      <c r="AC10" s="275">
        <f>-O3*4+O2</f>
        <v>28.837464357885995</v>
      </c>
      <c r="AE10" s="1200">
        <v>7</v>
      </c>
      <c r="AF10" s="263">
        <f t="shared" si="8"/>
        <v>0</v>
      </c>
      <c r="AG10" s="264" t="e">
        <v>#REF!</v>
      </c>
      <c r="AH10" s="1201" t="e">
        <f t="shared" si="7"/>
        <v>#REF!</v>
      </c>
      <c r="AK10" s="270">
        <f>+AK9</f>
        <v>0</v>
      </c>
      <c r="AL10" s="1203">
        <v>0</v>
      </c>
      <c r="AM10" s="1204">
        <f>+$R$9</f>
        <v>0</v>
      </c>
    </row>
    <row r="11" spans="2:45" ht="20.100000000000001" customHeight="1" thickBot="1">
      <c r="B11" s="574">
        <v>7</v>
      </c>
      <c r="C11" s="269">
        <v>31.024999999999999</v>
      </c>
      <c r="D11" s="267"/>
      <c r="E11" s="2203" t="s">
        <v>839</v>
      </c>
      <c r="F11" s="2204"/>
      <c r="G11" s="2207" t="s">
        <v>840</v>
      </c>
      <c r="H11" s="2208"/>
      <c r="I11" s="2205" t="s">
        <v>841</v>
      </c>
      <c r="J11" s="2206"/>
      <c r="K11" s="2204"/>
      <c r="L11" s="383"/>
      <c r="N11" s="255" t="s">
        <v>809</v>
      </c>
      <c r="O11" s="260">
        <f>F18</f>
        <v>29.75</v>
      </c>
      <c r="Q11" s="62">
        <v>9</v>
      </c>
      <c r="R11" s="257">
        <f t="shared" si="0"/>
        <v>0</v>
      </c>
      <c r="S11" s="258" t="str">
        <f t="shared" si="1"/>
        <v>Data</v>
      </c>
      <c r="T11" s="258">
        <f t="shared" si="2"/>
        <v>30.122</v>
      </c>
      <c r="U11" s="258">
        <f t="shared" si="3"/>
        <v>30.126000000000001</v>
      </c>
      <c r="V11" s="258">
        <f t="shared" si="4"/>
        <v>30.024999999999999</v>
      </c>
      <c r="W11" s="258">
        <f t="shared" si="5"/>
        <v>29.875</v>
      </c>
      <c r="X11" s="950">
        <f t="shared" si="6"/>
        <v>29.997</v>
      </c>
      <c r="Y11" s="261">
        <v>0</v>
      </c>
      <c r="Z11" s="474">
        <v>0</v>
      </c>
      <c r="AB11" s="274" t="s">
        <v>842</v>
      </c>
      <c r="AC11" s="275">
        <f>O3*4+O2</f>
        <v>31.383468975447332</v>
      </c>
      <c r="AE11" s="1200">
        <v>8</v>
      </c>
      <c r="AF11" s="263">
        <f t="shared" si="8"/>
        <v>0</v>
      </c>
      <c r="AG11" s="264" t="e">
        <v>#REF!</v>
      </c>
      <c r="AH11" s="1201" t="e">
        <f t="shared" si="7"/>
        <v>#REF!</v>
      </c>
      <c r="AK11" s="1029">
        <f>+AF5+$R$8</f>
        <v>0</v>
      </c>
      <c r="AL11" s="1030">
        <v>0</v>
      </c>
      <c r="AM11" s="1031">
        <f>+$R$9</f>
        <v>0</v>
      </c>
    </row>
    <row r="12" spans="2:45" ht="20.100000000000001" customHeight="1" thickTop="1" thickBot="1">
      <c r="B12" s="574">
        <v>8</v>
      </c>
      <c r="C12" s="269">
        <v>30.045000000000002</v>
      </c>
      <c r="D12" s="267"/>
      <c r="E12" s="569" t="s">
        <v>808</v>
      </c>
      <c r="F12" s="564">
        <f>F15+F14</f>
        <v>30.25</v>
      </c>
      <c r="G12" s="955" t="s">
        <v>780</v>
      </c>
      <c r="H12" s="562">
        <f>H15+3*K12</f>
        <v>31.065218398252167</v>
      </c>
      <c r="I12" s="2209" t="s">
        <v>843</v>
      </c>
      <c r="J12" s="2210"/>
      <c r="K12" s="572">
        <f>STDEV(Data)</f>
        <v>0.31825057719516736</v>
      </c>
      <c r="L12" s="384"/>
      <c r="N12" s="255" t="s">
        <v>844</v>
      </c>
      <c r="O12" s="260">
        <f>(O10-O11)/(6*O3)</f>
        <v>0.26184817657763154</v>
      </c>
      <c r="Q12" s="62">
        <v>10</v>
      </c>
      <c r="R12" s="257">
        <f t="shared" si="0"/>
        <v>0</v>
      </c>
      <c r="S12" s="258" t="str">
        <f t="shared" si="1"/>
        <v>Data</v>
      </c>
      <c r="T12" s="258">
        <f t="shared" si="2"/>
        <v>30.122</v>
      </c>
      <c r="U12" s="258">
        <f t="shared" si="3"/>
        <v>30.126000000000001</v>
      </c>
      <c r="V12" s="258">
        <f t="shared" si="4"/>
        <v>30.024999999999999</v>
      </c>
      <c r="W12" s="258">
        <f t="shared" si="5"/>
        <v>29.875</v>
      </c>
      <c r="X12" s="950">
        <f t="shared" si="6"/>
        <v>29.997</v>
      </c>
      <c r="Y12" s="261">
        <v>0</v>
      </c>
      <c r="Z12" s="474">
        <v>0</v>
      </c>
      <c r="AB12" s="274" t="s">
        <v>845</v>
      </c>
      <c r="AC12" s="275">
        <f>(+AC11-AC10)/41</f>
        <v>6.2097673599057004E-2</v>
      </c>
      <c r="AE12" s="276">
        <v>9</v>
      </c>
      <c r="AF12" s="277">
        <f t="shared" si="8"/>
        <v>0</v>
      </c>
      <c r="AG12" s="278" t="e">
        <v>#REF!</v>
      </c>
      <c r="AH12" s="279" t="e">
        <f t="shared" si="7"/>
        <v>#REF!</v>
      </c>
      <c r="AJ12" s="53">
        <f>+AE6</f>
        <v>3</v>
      </c>
      <c r="AK12" s="265">
        <f>+AK11</f>
        <v>0</v>
      </c>
      <c r="AL12" s="951" t="e">
        <f>+AH6</f>
        <v>#REF!</v>
      </c>
      <c r="AM12" s="952" t="e">
        <f>+AG6</f>
        <v>#REF!</v>
      </c>
      <c r="AP12" s="494"/>
      <c r="AQ12" s="1882" t="s">
        <v>537</v>
      </c>
      <c r="AR12" s="1883"/>
      <c r="AS12" s="1884"/>
    </row>
    <row r="13" spans="2:45" ht="20.100000000000001" customHeight="1" thickBot="1">
      <c r="B13" s="574">
        <v>9</v>
      </c>
      <c r="C13" s="269">
        <v>30.065000000000001</v>
      </c>
      <c r="D13" s="267"/>
      <c r="E13" s="956"/>
      <c r="F13" s="565"/>
      <c r="G13" s="1205" t="s">
        <v>846</v>
      </c>
      <c r="H13" s="1206">
        <f>H15+2*K12</f>
        <v>30.746967821056998</v>
      </c>
      <c r="I13" s="2199" t="s">
        <v>847</v>
      </c>
      <c r="J13" s="2200"/>
      <c r="K13" s="1207">
        <f>F12-F18</f>
        <v>0.5</v>
      </c>
      <c r="L13" s="385"/>
      <c r="N13" s="255" t="s">
        <v>848</v>
      </c>
      <c r="O13" s="260">
        <f>(O10-O2)/(3*O3)</f>
        <v>0.14614619562053172</v>
      </c>
      <c r="Q13" s="62">
        <v>11</v>
      </c>
      <c r="R13" s="257">
        <f t="shared" si="0"/>
        <v>0</v>
      </c>
      <c r="S13" s="258" t="str">
        <f t="shared" si="1"/>
        <v>Data</v>
      </c>
      <c r="T13" s="258">
        <f t="shared" si="2"/>
        <v>30.122</v>
      </c>
      <c r="U13" s="258">
        <f t="shared" si="3"/>
        <v>30.126000000000001</v>
      </c>
      <c r="V13" s="258">
        <f t="shared" si="4"/>
        <v>30.024999999999999</v>
      </c>
      <c r="W13" s="258">
        <f t="shared" si="5"/>
        <v>29.875</v>
      </c>
      <c r="X13" s="950">
        <f t="shared" si="6"/>
        <v>29.997</v>
      </c>
      <c r="Y13" s="261">
        <v>0</v>
      </c>
      <c r="Z13" s="474">
        <v>0</v>
      </c>
      <c r="AF13" s="280" t="s">
        <v>849</v>
      </c>
      <c r="AG13" s="281" t="e">
        <f>SUM(AG4:AG12)</f>
        <v>#REF!</v>
      </c>
      <c r="AH13" s="282" t="e">
        <f>SUM(AH4:AH12)</f>
        <v>#REF!</v>
      </c>
      <c r="AK13" s="268">
        <f>+AF6-$R$8</f>
        <v>0</v>
      </c>
      <c r="AL13" s="953" t="e">
        <f>+AL12</f>
        <v>#REF!</v>
      </c>
      <c r="AM13" s="954" t="e">
        <f>+AM12</f>
        <v>#REF!</v>
      </c>
      <c r="AP13" s="502"/>
      <c r="AQ13" s="1885" t="s">
        <v>542</v>
      </c>
      <c r="AR13" s="1886"/>
      <c r="AS13" s="1887"/>
    </row>
    <row r="14" spans="2:45" ht="20.100000000000001" customHeight="1" thickBot="1">
      <c r="B14" s="574">
        <v>10</v>
      </c>
      <c r="C14" s="266">
        <v>30.122</v>
      </c>
      <c r="D14" s="267"/>
      <c r="E14" s="1208" t="s">
        <v>850</v>
      </c>
      <c r="F14" s="1209">
        <v>0.25</v>
      </c>
      <c r="G14" s="1205" t="s">
        <v>851</v>
      </c>
      <c r="H14" s="1206">
        <f>H15+K12</f>
        <v>30.428717243861833</v>
      </c>
      <c r="I14" s="2199" t="s">
        <v>852</v>
      </c>
      <c r="J14" s="2200"/>
      <c r="K14" s="1210">
        <f>6*K12</f>
        <v>1.9095034631710042</v>
      </c>
      <c r="L14" s="386"/>
      <c r="N14" s="255" t="s">
        <v>853</v>
      </c>
      <c r="O14" s="260">
        <f>(O2-O11)/(3*O3)</f>
        <v>0.37755015753473131</v>
      </c>
      <c r="Q14" s="62">
        <v>12</v>
      </c>
      <c r="R14" s="257">
        <f t="shared" si="0"/>
        <v>0</v>
      </c>
      <c r="S14" s="258" t="str">
        <f t="shared" si="1"/>
        <v>Data</v>
      </c>
      <c r="T14" s="258">
        <f t="shared" si="2"/>
        <v>30.122</v>
      </c>
      <c r="U14" s="258">
        <f t="shared" si="3"/>
        <v>30.126000000000001</v>
      </c>
      <c r="V14" s="258">
        <f t="shared" si="4"/>
        <v>30.024999999999999</v>
      </c>
      <c r="W14" s="258">
        <f t="shared" si="5"/>
        <v>29.875</v>
      </c>
      <c r="X14" s="950">
        <f t="shared" si="6"/>
        <v>29.997</v>
      </c>
      <c r="Y14" s="261">
        <v>0</v>
      </c>
      <c r="Z14" s="474">
        <v>0</v>
      </c>
      <c r="AK14" s="270">
        <f>+AK13</f>
        <v>0</v>
      </c>
      <c r="AL14" s="1203">
        <v>0</v>
      </c>
      <c r="AM14" s="1204">
        <f>+$R$9</f>
        <v>0</v>
      </c>
      <c r="AP14" s="495"/>
      <c r="AQ14" s="1885" t="s">
        <v>546</v>
      </c>
      <c r="AR14" s="1886"/>
      <c r="AS14" s="1887"/>
    </row>
    <row r="15" spans="2:45" ht="20.100000000000001" customHeight="1" thickBot="1">
      <c r="B15" s="574">
        <v>11</v>
      </c>
      <c r="C15" s="269">
        <v>30.126000000000001</v>
      </c>
      <c r="D15" s="267"/>
      <c r="E15" s="1211" t="s">
        <v>854</v>
      </c>
      <c r="F15" s="1209">
        <v>30</v>
      </c>
      <c r="G15" s="1212" t="s">
        <v>801</v>
      </c>
      <c r="H15" s="1213">
        <f>AVERAGE(Data)</f>
        <v>30.110466666666664</v>
      </c>
      <c r="I15" s="2199" t="s">
        <v>855</v>
      </c>
      <c r="J15" s="2200"/>
      <c r="K15" s="1214">
        <f>K14/K13</f>
        <v>3.8190069263420083</v>
      </c>
      <c r="L15" s="387"/>
      <c r="N15" s="255" t="s">
        <v>856</v>
      </c>
      <c r="O15" s="260">
        <f>MIN(O13:O14)</f>
        <v>0.14614619562053172</v>
      </c>
      <c r="Q15" s="62">
        <v>13</v>
      </c>
      <c r="R15" s="257">
        <f t="shared" si="0"/>
        <v>0</v>
      </c>
      <c r="S15" s="258" t="str">
        <f t="shared" si="1"/>
        <v>Data</v>
      </c>
      <c r="T15" s="258">
        <f t="shared" si="2"/>
        <v>30.122</v>
      </c>
      <c r="U15" s="258">
        <f t="shared" si="3"/>
        <v>30.126000000000001</v>
      </c>
      <c r="V15" s="258">
        <f t="shared" si="4"/>
        <v>30.024999999999999</v>
      </c>
      <c r="W15" s="258">
        <f t="shared" si="5"/>
        <v>29.875</v>
      </c>
      <c r="X15" s="950">
        <f t="shared" si="6"/>
        <v>29.997</v>
      </c>
      <c r="Y15" s="261">
        <v>0</v>
      </c>
      <c r="Z15" s="474">
        <v>0</v>
      </c>
      <c r="AK15" s="1029">
        <f>+AF6+$R$8</f>
        <v>0</v>
      </c>
      <c r="AL15" s="1030">
        <v>0</v>
      </c>
      <c r="AM15" s="1031">
        <f>+$R$9</f>
        <v>0</v>
      </c>
      <c r="AP15" s="499"/>
      <c r="AQ15" s="496" t="s">
        <v>627</v>
      </c>
      <c r="AR15" s="497"/>
      <c r="AS15" s="498"/>
    </row>
    <row r="16" spans="2:45" ht="20.100000000000001" customHeight="1" thickBot="1">
      <c r="B16" s="574">
        <v>12</v>
      </c>
      <c r="C16" s="269">
        <v>30.024999999999999</v>
      </c>
      <c r="D16" s="267"/>
      <c r="E16" s="1208" t="s">
        <v>857</v>
      </c>
      <c r="F16" s="566">
        <v>0.25</v>
      </c>
      <c r="G16" s="1205" t="s">
        <v>858</v>
      </c>
      <c r="H16" s="1206">
        <f>H15-K12</f>
        <v>29.792216089471495</v>
      </c>
      <c r="I16" s="2201" t="s">
        <v>859</v>
      </c>
      <c r="J16" s="2202"/>
      <c r="K16" s="573">
        <f>1/K15</f>
        <v>0.26184817657763154</v>
      </c>
      <c r="L16" s="387"/>
      <c r="N16" s="255" t="s">
        <v>860</v>
      </c>
      <c r="O16" s="260">
        <f>F15</f>
        <v>30</v>
      </c>
      <c r="Q16" s="62">
        <v>14</v>
      </c>
      <c r="R16" s="257">
        <f t="shared" si="0"/>
        <v>0</v>
      </c>
      <c r="S16" s="258" t="str">
        <f t="shared" si="1"/>
        <v>Data</v>
      </c>
      <c r="T16" s="258">
        <f t="shared" si="2"/>
        <v>30.122</v>
      </c>
      <c r="U16" s="258">
        <f t="shared" si="3"/>
        <v>30.126000000000001</v>
      </c>
      <c r="V16" s="258">
        <f t="shared" si="4"/>
        <v>30.024999999999999</v>
      </c>
      <c r="W16" s="258">
        <f t="shared" si="5"/>
        <v>29.875</v>
      </c>
      <c r="X16" s="950">
        <f t="shared" si="6"/>
        <v>29.997</v>
      </c>
      <c r="Y16" s="261">
        <v>0</v>
      </c>
      <c r="Z16" s="474">
        <v>0</v>
      </c>
      <c r="AJ16" s="53">
        <f>+AE7</f>
        <v>4</v>
      </c>
      <c r="AK16" s="265">
        <f>+AK15</f>
        <v>0</v>
      </c>
      <c r="AL16" s="951" t="e">
        <f>+AH7</f>
        <v>#REF!</v>
      </c>
      <c r="AM16" s="952" t="e">
        <f>+AG7</f>
        <v>#REF!</v>
      </c>
      <c r="AP16" s="500"/>
      <c r="AQ16" s="496" t="s">
        <v>556</v>
      </c>
      <c r="AR16" s="497"/>
      <c r="AS16" s="498"/>
    </row>
    <row r="17" spans="2:39" ht="20.100000000000001" customHeight="1" thickBot="1">
      <c r="B17" s="574">
        <v>13</v>
      </c>
      <c r="C17" s="269">
        <v>29.875</v>
      </c>
      <c r="D17" s="267"/>
      <c r="E17" s="570"/>
      <c r="F17" s="567"/>
      <c r="G17" s="1205" t="s">
        <v>861</v>
      </c>
      <c r="H17" s="1206">
        <f>H15-2*K12</f>
        <v>29.47396551227633</v>
      </c>
      <c r="I17" s="1033" t="s">
        <v>862</v>
      </c>
      <c r="J17" s="283"/>
      <c r="K17" s="1034">
        <f>MIN(O13,O14)</f>
        <v>0.14614619562053172</v>
      </c>
      <c r="L17" s="388"/>
      <c r="N17" s="285" t="s">
        <v>863</v>
      </c>
      <c r="O17" s="286">
        <f>O10-O11</f>
        <v>0.5</v>
      </c>
      <c r="Q17" s="62">
        <v>15</v>
      </c>
      <c r="R17" s="257">
        <f t="shared" si="0"/>
        <v>0</v>
      </c>
      <c r="S17" s="258" t="str">
        <f t="shared" si="1"/>
        <v>Data</v>
      </c>
      <c r="T17" s="258">
        <f t="shared" si="2"/>
        <v>30.122</v>
      </c>
      <c r="U17" s="258">
        <f t="shared" si="3"/>
        <v>30.126000000000001</v>
      </c>
      <c r="V17" s="258">
        <f t="shared" si="4"/>
        <v>30.024999999999999</v>
      </c>
      <c r="W17" s="258">
        <f t="shared" si="5"/>
        <v>29.875</v>
      </c>
      <c r="X17" s="950">
        <f t="shared" si="6"/>
        <v>29.997</v>
      </c>
      <c r="Y17" s="261">
        <v>0</v>
      </c>
      <c r="Z17" s="474">
        <v>0</v>
      </c>
      <c r="AK17" s="268">
        <f>+AF7-$R$8</f>
        <v>0</v>
      </c>
      <c r="AL17" s="953" t="e">
        <f>+AL16</f>
        <v>#REF!</v>
      </c>
      <c r="AM17" s="954" t="e">
        <f>+AM16</f>
        <v>#REF!</v>
      </c>
    </row>
    <row r="18" spans="2:39" ht="20.100000000000001" customHeight="1" thickBot="1">
      <c r="B18" s="574">
        <v>14</v>
      </c>
      <c r="C18" s="269">
        <v>29.997</v>
      </c>
      <c r="D18" s="267"/>
      <c r="E18" s="571" t="s">
        <v>809</v>
      </c>
      <c r="F18" s="1215">
        <f>F15-F16</f>
        <v>29.75</v>
      </c>
      <c r="G18" s="568" t="s">
        <v>864</v>
      </c>
      <c r="H18" s="563">
        <f>H15-3*K12</f>
        <v>29.155714935081161</v>
      </c>
      <c r="I18" s="284"/>
      <c r="J18" s="1216"/>
      <c r="K18" s="1217"/>
      <c r="L18" s="388"/>
      <c r="Q18" s="62">
        <v>16</v>
      </c>
      <c r="R18" s="257">
        <f t="shared" si="0"/>
        <v>0</v>
      </c>
      <c r="S18" s="258" t="str">
        <f t="shared" si="1"/>
        <v>Data</v>
      </c>
      <c r="T18" s="258">
        <f t="shared" si="2"/>
        <v>30.122</v>
      </c>
      <c r="U18" s="258">
        <f t="shared" si="3"/>
        <v>30.126000000000001</v>
      </c>
      <c r="V18" s="258">
        <f t="shared" si="4"/>
        <v>30.024999999999999</v>
      </c>
      <c r="W18" s="258">
        <f t="shared" si="5"/>
        <v>29.875</v>
      </c>
      <c r="X18" s="950">
        <f t="shared" si="6"/>
        <v>29.997</v>
      </c>
      <c r="Y18" s="261">
        <v>0</v>
      </c>
      <c r="Z18" s="474">
        <v>0</v>
      </c>
      <c r="AK18" s="270">
        <f>+AK17</f>
        <v>0</v>
      </c>
      <c r="AL18" s="1203">
        <v>0</v>
      </c>
      <c r="AM18" s="1204">
        <f>+$R$9</f>
        <v>0</v>
      </c>
    </row>
    <row r="19" spans="2:39" ht="20.100000000000001" customHeight="1">
      <c r="B19" s="574">
        <v>15</v>
      </c>
      <c r="C19" s="269">
        <v>29.965</v>
      </c>
      <c r="D19" s="267"/>
      <c r="E19" s="56"/>
      <c r="F19" s="56"/>
      <c r="G19" s="287" t="s">
        <v>865</v>
      </c>
      <c r="H19" s="288">
        <f>3*K12</f>
        <v>0.95475173158550208</v>
      </c>
      <c r="I19" s="56"/>
      <c r="J19" s="56"/>
      <c r="K19" s="56"/>
      <c r="L19" s="56"/>
      <c r="Q19" s="62">
        <v>17</v>
      </c>
      <c r="R19" s="257">
        <f t="shared" si="0"/>
        <v>0</v>
      </c>
      <c r="S19" s="258" t="str">
        <f t="shared" si="1"/>
        <v>Data</v>
      </c>
      <c r="T19" s="258">
        <f t="shared" si="2"/>
        <v>30.122</v>
      </c>
      <c r="U19" s="258">
        <f t="shared" si="3"/>
        <v>30.126000000000001</v>
      </c>
      <c r="V19" s="258">
        <f t="shared" si="4"/>
        <v>30.024999999999999</v>
      </c>
      <c r="W19" s="258">
        <f t="shared" si="5"/>
        <v>29.875</v>
      </c>
      <c r="X19" s="950">
        <f t="shared" si="6"/>
        <v>29.997</v>
      </c>
      <c r="Y19" s="261">
        <v>0</v>
      </c>
      <c r="Z19" s="474">
        <v>0</v>
      </c>
      <c r="AK19" s="1029">
        <f>+AF7+$R$8</f>
        <v>0</v>
      </c>
      <c r="AL19" s="1030">
        <v>0</v>
      </c>
      <c r="AM19" s="1031">
        <f>+$R$9</f>
        <v>0</v>
      </c>
    </row>
    <row r="20" spans="2:39" ht="20.100000000000001" customHeight="1">
      <c r="B20" s="574">
        <v>16</v>
      </c>
      <c r="C20" s="269">
        <v>31.024999999999999</v>
      </c>
      <c r="D20" s="267"/>
      <c r="E20" s="56"/>
      <c r="F20" s="56"/>
      <c r="G20" s="56"/>
      <c r="H20" s="56"/>
      <c r="I20" s="56"/>
      <c r="J20" s="56"/>
      <c r="K20" s="56"/>
      <c r="L20" s="56"/>
      <c r="Q20" s="62">
        <v>18</v>
      </c>
      <c r="R20" s="257">
        <f t="shared" si="0"/>
        <v>0</v>
      </c>
      <c r="S20" s="258" t="str">
        <f t="shared" si="1"/>
        <v>Data</v>
      </c>
      <c r="T20" s="258">
        <f t="shared" si="2"/>
        <v>30.122</v>
      </c>
      <c r="U20" s="258">
        <f t="shared" si="3"/>
        <v>30.126000000000001</v>
      </c>
      <c r="V20" s="258">
        <f t="shared" si="4"/>
        <v>30.024999999999999</v>
      </c>
      <c r="W20" s="258">
        <f t="shared" si="5"/>
        <v>29.875</v>
      </c>
      <c r="X20" s="950">
        <f t="shared" si="6"/>
        <v>29.997</v>
      </c>
      <c r="Y20" s="261">
        <v>0</v>
      </c>
      <c r="Z20" s="474">
        <v>0</v>
      </c>
      <c r="AJ20" s="53">
        <f>+AE8</f>
        <v>5</v>
      </c>
      <c r="AK20" s="265">
        <f>+AK19</f>
        <v>0</v>
      </c>
      <c r="AL20" s="951" t="e">
        <f>+AH8</f>
        <v>#REF!</v>
      </c>
      <c r="AM20" s="952" t="e">
        <f>+AG8</f>
        <v>#REF!</v>
      </c>
    </row>
    <row r="21" spans="2:39" ht="20.100000000000001" customHeight="1">
      <c r="B21" s="574">
        <v>17</v>
      </c>
      <c r="C21" s="269">
        <v>30.045000000000002</v>
      </c>
      <c r="D21" s="267"/>
      <c r="E21" s="56"/>
      <c r="F21" s="56"/>
      <c r="G21" s="56"/>
      <c r="H21" s="56"/>
      <c r="I21" s="56"/>
      <c r="J21" s="56"/>
      <c r="K21" s="56"/>
      <c r="L21" s="56"/>
      <c r="Q21" s="62">
        <v>19</v>
      </c>
      <c r="R21" s="257">
        <f t="shared" si="0"/>
        <v>0</v>
      </c>
      <c r="S21" s="258" t="str">
        <f t="shared" si="1"/>
        <v>Data</v>
      </c>
      <c r="T21" s="258">
        <f t="shared" si="2"/>
        <v>30.122</v>
      </c>
      <c r="U21" s="258">
        <f t="shared" si="3"/>
        <v>30.126000000000001</v>
      </c>
      <c r="V21" s="258">
        <f t="shared" si="4"/>
        <v>30.024999999999999</v>
      </c>
      <c r="W21" s="258">
        <f t="shared" si="5"/>
        <v>29.875</v>
      </c>
      <c r="X21" s="950">
        <f t="shared" si="6"/>
        <v>29.997</v>
      </c>
      <c r="Y21" s="261">
        <v>0</v>
      </c>
      <c r="Z21" s="474">
        <v>0</v>
      </c>
      <c r="AK21" s="268">
        <f>+AF8-$R$8</f>
        <v>0</v>
      </c>
      <c r="AL21" s="953" t="e">
        <f>+AL20</f>
        <v>#REF!</v>
      </c>
      <c r="AM21" s="954" t="e">
        <f>+AM20</f>
        <v>#REF!</v>
      </c>
    </row>
    <row r="22" spans="2:39" ht="20.100000000000001" customHeight="1" thickBot="1">
      <c r="B22" s="574">
        <v>18</v>
      </c>
      <c r="C22" s="269">
        <v>30.065000000000001</v>
      </c>
      <c r="D22" s="267"/>
      <c r="E22" s="56"/>
      <c r="F22" s="56"/>
      <c r="G22" s="56"/>
      <c r="H22" s="56"/>
      <c r="I22" s="56"/>
      <c r="J22" s="56"/>
      <c r="K22" s="56"/>
      <c r="L22" s="56"/>
      <c r="Q22" s="62">
        <v>20</v>
      </c>
      <c r="R22" s="257">
        <f t="shared" si="0"/>
        <v>0</v>
      </c>
      <c r="S22" s="258" t="str">
        <f t="shared" si="1"/>
        <v>Data</v>
      </c>
      <c r="T22" s="258">
        <f t="shared" si="2"/>
        <v>30.122</v>
      </c>
      <c r="U22" s="258">
        <f t="shared" si="3"/>
        <v>30.126000000000001</v>
      </c>
      <c r="V22" s="258">
        <f t="shared" si="4"/>
        <v>30.024999999999999</v>
      </c>
      <c r="W22" s="258">
        <f t="shared" si="5"/>
        <v>29.875</v>
      </c>
      <c r="X22" s="950">
        <f t="shared" si="6"/>
        <v>29.997</v>
      </c>
      <c r="Y22" s="261">
        <v>0</v>
      </c>
      <c r="Z22" s="474">
        <v>0</v>
      </c>
      <c r="AK22" s="270">
        <f>+AK21</f>
        <v>0</v>
      </c>
      <c r="AL22" s="1203">
        <v>0</v>
      </c>
      <c r="AM22" s="1204">
        <f>+$R$9</f>
        <v>0</v>
      </c>
    </row>
    <row r="23" spans="2:39" ht="20.100000000000001" customHeight="1">
      <c r="B23" s="574">
        <v>19</v>
      </c>
      <c r="C23" s="269">
        <v>29.965</v>
      </c>
      <c r="D23" s="267"/>
      <c r="E23" s="56"/>
      <c r="F23" s="56"/>
      <c r="G23" s="56"/>
      <c r="H23" s="56"/>
      <c r="I23" s="56"/>
      <c r="J23" s="56"/>
      <c r="K23" s="56"/>
      <c r="L23" s="56"/>
      <c r="Q23" s="62">
        <v>21</v>
      </c>
      <c r="R23" s="257">
        <f t="shared" si="0"/>
        <v>0</v>
      </c>
      <c r="S23" s="258" t="str">
        <f t="shared" si="1"/>
        <v>Data</v>
      </c>
      <c r="T23" s="258">
        <f t="shared" si="2"/>
        <v>30.122</v>
      </c>
      <c r="U23" s="258">
        <f t="shared" si="3"/>
        <v>30.126000000000001</v>
      </c>
      <c r="V23" s="258">
        <f t="shared" si="4"/>
        <v>30.024999999999999</v>
      </c>
      <c r="W23" s="258">
        <f t="shared" si="5"/>
        <v>29.875</v>
      </c>
      <c r="X23" s="950">
        <f t="shared" si="6"/>
        <v>29.997</v>
      </c>
      <c r="Y23" s="261">
        <v>0</v>
      </c>
      <c r="Z23" s="474">
        <v>0</v>
      </c>
      <c r="AK23" s="1029">
        <f>+AF8+$R$8</f>
        <v>0</v>
      </c>
      <c r="AL23" s="1030">
        <v>0</v>
      </c>
      <c r="AM23" s="1031">
        <f>+$R$9</f>
        <v>0</v>
      </c>
    </row>
    <row r="24" spans="2:39" ht="20.100000000000001" customHeight="1">
      <c r="B24" s="574">
        <v>20</v>
      </c>
      <c r="C24" s="269">
        <v>31.024999999999999</v>
      </c>
      <c r="D24" s="267"/>
      <c r="E24" s="56"/>
      <c r="F24" s="56"/>
      <c r="G24" s="56"/>
      <c r="H24" s="56"/>
      <c r="I24" s="56"/>
      <c r="J24" s="56"/>
      <c r="K24" s="56"/>
      <c r="L24" s="56"/>
      <c r="Q24" s="62">
        <v>22</v>
      </c>
      <c r="R24" s="257">
        <f t="shared" si="0"/>
        <v>0</v>
      </c>
      <c r="S24" s="258" t="str">
        <f t="shared" si="1"/>
        <v>Data</v>
      </c>
      <c r="T24" s="258">
        <f t="shared" si="2"/>
        <v>30.122</v>
      </c>
      <c r="U24" s="258">
        <f t="shared" si="3"/>
        <v>30.126000000000001</v>
      </c>
      <c r="V24" s="258">
        <f t="shared" si="4"/>
        <v>30.024999999999999</v>
      </c>
      <c r="W24" s="258">
        <f t="shared" si="5"/>
        <v>29.875</v>
      </c>
      <c r="X24" s="950">
        <f t="shared" si="6"/>
        <v>29.997</v>
      </c>
      <c r="Y24" s="261">
        <v>0</v>
      </c>
      <c r="Z24" s="474">
        <v>0</v>
      </c>
      <c r="AJ24" s="53">
        <f>+AE9</f>
        <v>6</v>
      </c>
      <c r="AK24" s="265">
        <f>+AK23</f>
        <v>0</v>
      </c>
      <c r="AL24" s="951" t="e">
        <f>+AH9</f>
        <v>#REF!</v>
      </c>
      <c r="AM24" s="952" t="e">
        <f>+AG9</f>
        <v>#REF!</v>
      </c>
    </row>
    <row r="25" spans="2:39" ht="20.100000000000001" customHeight="1">
      <c r="B25" s="574">
        <v>21</v>
      </c>
      <c r="C25" s="269">
        <v>30.045000000000002</v>
      </c>
      <c r="D25" s="267"/>
      <c r="E25" s="56"/>
      <c r="F25" s="56"/>
      <c r="G25" s="56"/>
      <c r="H25" s="56"/>
      <c r="I25" s="56"/>
      <c r="J25" s="56"/>
      <c r="K25" s="56"/>
      <c r="L25" s="56"/>
      <c r="Q25" s="62">
        <v>23</v>
      </c>
      <c r="R25" s="257">
        <f t="shared" si="0"/>
        <v>0</v>
      </c>
      <c r="S25" s="258" t="str">
        <f t="shared" si="1"/>
        <v>Data</v>
      </c>
      <c r="T25" s="258">
        <f t="shared" si="2"/>
        <v>30.122</v>
      </c>
      <c r="U25" s="258">
        <f t="shared" si="3"/>
        <v>30.126000000000001</v>
      </c>
      <c r="V25" s="258">
        <f t="shared" si="4"/>
        <v>30.024999999999999</v>
      </c>
      <c r="W25" s="258">
        <f t="shared" si="5"/>
        <v>29.875</v>
      </c>
      <c r="X25" s="950">
        <f t="shared" si="6"/>
        <v>29.997</v>
      </c>
      <c r="Y25" s="261">
        <v>0</v>
      </c>
      <c r="Z25" s="474">
        <v>0</v>
      </c>
      <c r="AK25" s="268">
        <f>+AF9-$R$8</f>
        <v>0</v>
      </c>
      <c r="AL25" s="953" t="e">
        <f>+AL24</f>
        <v>#REF!</v>
      </c>
      <c r="AM25" s="954" t="e">
        <f>+AM24</f>
        <v>#REF!</v>
      </c>
    </row>
    <row r="26" spans="2:39" ht="20.100000000000001" customHeight="1" thickBot="1">
      <c r="B26" s="574">
        <v>22</v>
      </c>
      <c r="C26" s="269">
        <v>30.065000000000001</v>
      </c>
      <c r="D26" s="267"/>
      <c r="E26" s="56"/>
      <c r="F26" s="56"/>
      <c r="G26" s="56"/>
      <c r="H26" s="56"/>
      <c r="I26" s="56"/>
      <c r="J26" s="56"/>
      <c r="K26" s="56"/>
      <c r="L26" s="56"/>
      <c r="Q26" s="62">
        <v>24</v>
      </c>
      <c r="R26" s="257">
        <f t="shared" si="0"/>
        <v>0</v>
      </c>
      <c r="S26" s="258" t="str">
        <f t="shared" si="1"/>
        <v>Data</v>
      </c>
      <c r="T26" s="258">
        <f t="shared" si="2"/>
        <v>30.122</v>
      </c>
      <c r="U26" s="258">
        <f t="shared" si="3"/>
        <v>30.126000000000001</v>
      </c>
      <c r="V26" s="258">
        <f t="shared" si="4"/>
        <v>30.024999999999999</v>
      </c>
      <c r="W26" s="258">
        <f t="shared" si="5"/>
        <v>29.875</v>
      </c>
      <c r="X26" s="950">
        <f t="shared" si="6"/>
        <v>29.997</v>
      </c>
      <c r="Y26" s="261">
        <v>0</v>
      </c>
      <c r="Z26" s="474">
        <v>0</v>
      </c>
      <c r="AK26" s="270">
        <f>+AK25</f>
        <v>0</v>
      </c>
      <c r="AL26" s="1203">
        <v>0</v>
      </c>
      <c r="AM26" s="1204">
        <f>+$R$9</f>
        <v>0</v>
      </c>
    </row>
    <row r="27" spans="2:39" ht="20.100000000000001" customHeight="1">
      <c r="B27" s="574">
        <v>23</v>
      </c>
      <c r="C27" s="269">
        <v>30.024999999999999</v>
      </c>
      <c r="D27" s="267"/>
      <c r="E27" s="56"/>
      <c r="F27" s="56"/>
      <c r="G27" s="56"/>
      <c r="H27" s="56"/>
      <c r="I27" s="56"/>
      <c r="J27" s="56"/>
      <c r="K27" s="56"/>
      <c r="L27" s="56"/>
      <c r="Q27" s="62">
        <v>25</v>
      </c>
      <c r="R27" s="257">
        <f t="shared" si="0"/>
        <v>0</v>
      </c>
      <c r="S27" s="258" t="str">
        <f t="shared" si="1"/>
        <v>Data</v>
      </c>
      <c r="T27" s="258">
        <f t="shared" si="2"/>
        <v>30.122</v>
      </c>
      <c r="U27" s="258">
        <f t="shared" si="3"/>
        <v>30.126000000000001</v>
      </c>
      <c r="V27" s="258">
        <f t="shared" si="4"/>
        <v>30.024999999999999</v>
      </c>
      <c r="W27" s="258">
        <f t="shared" si="5"/>
        <v>29.875</v>
      </c>
      <c r="X27" s="950">
        <f t="shared" si="6"/>
        <v>29.997</v>
      </c>
      <c r="Y27" s="261">
        <v>0</v>
      </c>
      <c r="Z27" s="474">
        <v>0</v>
      </c>
      <c r="AK27" s="1029">
        <f>+AF9+$R$8</f>
        <v>0</v>
      </c>
      <c r="AL27" s="1030">
        <v>0</v>
      </c>
      <c r="AM27" s="1031">
        <f>+$R$9</f>
        <v>0</v>
      </c>
    </row>
    <row r="28" spans="2:39" ht="20.100000000000001" customHeight="1">
      <c r="B28" s="574">
        <v>24</v>
      </c>
      <c r="C28" s="269">
        <v>29.875</v>
      </c>
      <c r="D28" s="267"/>
      <c r="E28" s="56"/>
      <c r="F28" s="56"/>
      <c r="G28" s="56"/>
      <c r="H28" s="56"/>
      <c r="I28" s="56"/>
      <c r="J28" s="56"/>
      <c r="K28" s="56"/>
      <c r="L28" s="56"/>
      <c r="Q28" s="62">
        <v>26</v>
      </c>
      <c r="R28" s="257">
        <f t="shared" si="0"/>
        <v>0</v>
      </c>
      <c r="S28" s="258" t="str">
        <f t="shared" si="1"/>
        <v>Data</v>
      </c>
      <c r="T28" s="258">
        <f t="shared" si="2"/>
        <v>30.122</v>
      </c>
      <c r="U28" s="258">
        <f t="shared" si="3"/>
        <v>30.126000000000001</v>
      </c>
      <c r="V28" s="258">
        <f t="shared" si="4"/>
        <v>30.024999999999999</v>
      </c>
      <c r="W28" s="258">
        <f t="shared" si="5"/>
        <v>29.875</v>
      </c>
      <c r="X28" s="950">
        <f t="shared" si="6"/>
        <v>29.997</v>
      </c>
      <c r="Y28" s="261">
        <v>0</v>
      </c>
      <c r="Z28" s="474">
        <v>0</v>
      </c>
      <c r="AJ28" s="53">
        <f>+AE10</f>
        <v>7</v>
      </c>
      <c r="AK28" s="265">
        <f>+AK27</f>
        <v>0</v>
      </c>
      <c r="AL28" s="951" t="e">
        <f>+AH10</f>
        <v>#REF!</v>
      </c>
      <c r="AM28" s="952" t="e">
        <f>+AG10</f>
        <v>#REF!</v>
      </c>
    </row>
    <row r="29" spans="2:39" ht="20.100000000000001" customHeight="1">
      <c r="B29" s="574">
        <v>25</v>
      </c>
      <c r="C29" s="269">
        <v>29.997</v>
      </c>
      <c r="D29" s="267"/>
      <c r="E29" s="56"/>
      <c r="F29" s="56"/>
      <c r="G29" s="56"/>
      <c r="H29" s="56"/>
      <c r="I29" s="56"/>
      <c r="J29" s="56"/>
      <c r="K29" s="56"/>
      <c r="L29" s="56"/>
      <c r="Q29" s="62">
        <v>27</v>
      </c>
      <c r="R29" s="257">
        <f t="shared" si="0"/>
        <v>0</v>
      </c>
      <c r="S29" s="258" t="str">
        <f t="shared" si="1"/>
        <v>Data</v>
      </c>
      <c r="T29" s="258">
        <f t="shared" si="2"/>
        <v>30.122</v>
      </c>
      <c r="U29" s="258">
        <f t="shared" si="3"/>
        <v>30.126000000000001</v>
      </c>
      <c r="V29" s="258">
        <f t="shared" si="4"/>
        <v>30.024999999999999</v>
      </c>
      <c r="W29" s="258">
        <f t="shared" si="5"/>
        <v>29.875</v>
      </c>
      <c r="X29" s="950">
        <f t="shared" si="6"/>
        <v>29.997</v>
      </c>
      <c r="Y29" s="261">
        <v>0</v>
      </c>
      <c r="Z29" s="474">
        <v>0</v>
      </c>
      <c r="AK29" s="268">
        <f>+AF10-$R$8</f>
        <v>0</v>
      </c>
      <c r="AL29" s="953" t="e">
        <f>+AL28</f>
        <v>#REF!</v>
      </c>
      <c r="AM29" s="954" t="e">
        <f>+AM28</f>
        <v>#REF!</v>
      </c>
    </row>
    <row r="30" spans="2:39" ht="20.100000000000001" customHeight="1" thickBot="1">
      <c r="B30" s="574">
        <v>26</v>
      </c>
      <c r="C30" s="269">
        <v>29.965</v>
      </c>
      <c r="D30" s="267"/>
      <c r="E30" s="56"/>
      <c r="F30" s="56"/>
      <c r="G30" s="56"/>
      <c r="H30" s="56"/>
      <c r="I30" s="56"/>
      <c r="J30" s="56"/>
      <c r="K30" s="56"/>
      <c r="L30" s="56"/>
      <c r="Q30" s="62">
        <v>28</v>
      </c>
      <c r="R30" s="257">
        <f t="shared" si="0"/>
        <v>0</v>
      </c>
      <c r="S30" s="258" t="str">
        <f t="shared" si="1"/>
        <v>Data</v>
      </c>
      <c r="T30" s="258">
        <f t="shared" si="2"/>
        <v>30.122</v>
      </c>
      <c r="U30" s="258">
        <f t="shared" si="3"/>
        <v>30.126000000000001</v>
      </c>
      <c r="V30" s="258">
        <f t="shared" si="4"/>
        <v>30.024999999999999</v>
      </c>
      <c r="W30" s="258">
        <f t="shared" si="5"/>
        <v>29.875</v>
      </c>
      <c r="X30" s="950">
        <f t="shared" si="6"/>
        <v>29.997</v>
      </c>
      <c r="Y30" s="261">
        <v>0</v>
      </c>
      <c r="Z30" s="474">
        <v>0</v>
      </c>
      <c r="AK30" s="270">
        <f>+AK29</f>
        <v>0</v>
      </c>
      <c r="AL30" s="1203">
        <v>0</v>
      </c>
      <c r="AM30" s="1204">
        <f>+$R$9</f>
        <v>0</v>
      </c>
    </row>
    <row r="31" spans="2:39" ht="20.100000000000001" customHeight="1">
      <c r="B31" s="574">
        <v>27</v>
      </c>
      <c r="C31" s="269">
        <v>30.024999999999999</v>
      </c>
      <c r="D31" s="267"/>
      <c r="E31" s="56"/>
      <c r="F31" s="56"/>
      <c r="G31" s="56"/>
      <c r="H31" s="56"/>
      <c r="I31" s="56"/>
      <c r="J31" s="56"/>
      <c r="K31" s="56"/>
      <c r="L31" s="56"/>
      <c r="Q31" s="62">
        <v>29</v>
      </c>
      <c r="R31" s="257">
        <f t="shared" si="0"/>
        <v>0</v>
      </c>
      <c r="S31" s="258" t="str">
        <f t="shared" si="1"/>
        <v>Data</v>
      </c>
      <c r="T31" s="258">
        <f t="shared" si="2"/>
        <v>30.122</v>
      </c>
      <c r="U31" s="258">
        <f t="shared" si="3"/>
        <v>30.126000000000001</v>
      </c>
      <c r="V31" s="258">
        <f t="shared" si="4"/>
        <v>30.024999999999999</v>
      </c>
      <c r="W31" s="258">
        <f t="shared" si="5"/>
        <v>29.875</v>
      </c>
      <c r="X31" s="950">
        <f t="shared" si="6"/>
        <v>29.997</v>
      </c>
      <c r="Y31" s="261">
        <v>0</v>
      </c>
      <c r="Z31" s="474">
        <v>0</v>
      </c>
      <c r="AK31" s="1029">
        <f>+AF10+$R$8</f>
        <v>0</v>
      </c>
      <c r="AL31" s="1030">
        <v>0</v>
      </c>
      <c r="AM31" s="1031">
        <f>+$R$9</f>
        <v>0</v>
      </c>
    </row>
    <row r="32" spans="2:39" ht="20.100000000000001" customHeight="1" thickBot="1">
      <c r="B32" s="574">
        <v>28</v>
      </c>
      <c r="C32" s="269">
        <v>29.875</v>
      </c>
      <c r="D32" s="267"/>
      <c r="E32" s="56"/>
      <c r="F32" s="56"/>
      <c r="G32" s="56"/>
      <c r="H32" s="56"/>
      <c r="I32" s="56"/>
      <c r="J32" s="56"/>
      <c r="K32" s="56"/>
      <c r="L32" s="56"/>
      <c r="Q32" s="62">
        <v>30</v>
      </c>
      <c r="R32" s="289">
        <f t="shared" si="0"/>
        <v>0</v>
      </c>
      <c r="S32" s="1218" t="str">
        <f t="shared" si="1"/>
        <v>Data</v>
      </c>
      <c r="T32" s="1218">
        <f t="shared" si="2"/>
        <v>30.122</v>
      </c>
      <c r="U32" s="1218">
        <f t="shared" si="3"/>
        <v>30.126000000000001</v>
      </c>
      <c r="V32" s="1218">
        <f t="shared" si="4"/>
        <v>30.024999999999999</v>
      </c>
      <c r="W32" s="1218">
        <f t="shared" si="5"/>
        <v>29.875</v>
      </c>
      <c r="X32" s="1219">
        <f t="shared" si="6"/>
        <v>29.997</v>
      </c>
      <c r="Y32" s="290">
        <v>0</v>
      </c>
      <c r="Z32" s="1220">
        <v>0</v>
      </c>
      <c r="AJ32" s="53">
        <f>+AE11</f>
        <v>8</v>
      </c>
      <c r="AK32" s="265">
        <f>+AK31</f>
        <v>0</v>
      </c>
      <c r="AL32" s="951" t="e">
        <f>+AH11</f>
        <v>#REF!</v>
      </c>
      <c r="AM32" s="952" t="e">
        <f>+AG11</f>
        <v>#REF!</v>
      </c>
    </row>
    <row r="33" spans="2:39" ht="20.100000000000001" customHeight="1">
      <c r="B33" s="574">
        <v>29</v>
      </c>
      <c r="C33" s="269">
        <v>29.997</v>
      </c>
      <c r="D33" s="267"/>
      <c r="E33" s="56" t="s">
        <v>866</v>
      </c>
      <c r="F33" s="56"/>
      <c r="G33" s="56"/>
      <c r="H33" s="56"/>
      <c r="I33" s="56"/>
      <c r="J33" s="56"/>
      <c r="K33" s="56"/>
      <c r="L33" s="56"/>
      <c r="Q33" s="62"/>
      <c r="AK33" s="268">
        <f>+AF11-$R$8</f>
        <v>0</v>
      </c>
      <c r="AL33" s="953" t="e">
        <f>+AL32</f>
        <v>#REF!</v>
      </c>
      <c r="AM33" s="954" t="e">
        <f>+AM32</f>
        <v>#REF!</v>
      </c>
    </row>
    <row r="34" spans="2:39" ht="20.100000000000001" customHeight="1" thickBot="1">
      <c r="B34" s="574">
        <v>30</v>
      </c>
      <c r="C34" s="269">
        <v>29.965</v>
      </c>
      <c r="D34" s="267"/>
      <c r="E34" s="56"/>
      <c r="F34" s="56"/>
      <c r="G34" s="56"/>
      <c r="H34" s="56"/>
      <c r="I34" s="56"/>
      <c r="J34" s="56"/>
      <c r="K34" s="56"/>
      <c r="L34" s="56"/>
      <c r="Q34" s="62"/>
      <c r="AK34" s="270">
        <f>+AK33</f>
        <v>0</v>
      </c>
      <c r="AL34" s="1203">
        <v>0</v>
      </c>
      <c r="AM34" s="1204">
        <f>+$R$9</f>
        <v>0</v>
      </c>
    </row>
    <row r="35" spans="2:39">
      <c r="B35" s="58"/>
      <c r="C35" s="56"/>
      <c r="D35" s="267"/>
      <c r="E35" s="56" t="s">
        <v>653</v>
      </c>
      <c r="F35" s="2176"/>
      <c r="G35" s="2176"/>
      <c r="H35" s="2176"/>
      <c r="I35" s="2176"/>
      <c r="J35" s="2176"/>
      <c r="K35" s="2176"/>
      <c r="L35" s="67"/>
      <c r="Q35" s="62"/>
      <c r="AK35" s="1029">
        <f>+AF11+$R$8</f>
        <v>0</v>
      </c>
      <c r="AL35" s="1030">
        <v>0</v>
      </c>
      <c r="AM35" s="1031">
        <f>+$R$9</f>
        <v>0</v>
      </c>
    </row>
    <row r="36" spans="2:39">
      <c r="B36" s="957" t="s">
        <v>867</v>
      </c>
      <c r="C36" s="958">
        <f>MAX(Data)</f>
        <v>31.024999999999999</v>
      </c>
      <c r="D36" s="267"/>
      <c r="E36" s="2176"/>
      <c r="F36" s="2176"/>
      <c r="G36" s="2176"/>
      <c r="H36" s="2176"/>
      <c r="I36" s="2176"/>
      <c r="J36" s="2176"/>
      <c r="K36" s="2176"/>
      <c r="L36" s="67"/>
      <c r="Q36" s="62"/>
      <c r="AJ36" s="53">
        <f>+AE12</f>
        <v>9</v>
      </c>
      <c r="AK36" s="265">
        <f>+AK35</f>
        <v>0</v>
      </c>
      <c r="AL36" s="951" t="e">
        <f>+AH12</f>
        <v>#REF!</v>
      </c>
      <c r="AM36" s="952" t="e">
        <f>+AG12</f>
        <v>#REF!</v>
      </c>
    </row>
    <row r="37" spans="2:39">
      <c r="B37" s="959" t="s">
        <v>868</v>
      </c>
      <c r="C37" s="960">
        <f>MIN(Data)</f>
        <v>29.875</v>
      </c>
      <c r="D37" s="267"/>
      <c r="E37" s="2176"/>
      <c r="F37" s="2176"/>
      <c r="G37" s="2176"/>
      <c r="H37" s="2176"/>
      <c r="I37" s="2176"/>
      <c r="J37" s="2176"/>
      <c r="K37" s="2176"/>
      <c r="L37" s="67"/>
      <c r="Q37" s="62"/>
      <c r="AK37" s="268">
        <f>+AF12-$R$8</f>
        <v>0</v>
      </c>
      <c r="AL37" s="953" t="e">
        <f>+AL36</f>
        <v>#REF!</v>
      </c>
      <c r="AM37" s="954" t="e">
        <f>+AM36</f>
        <v>#REF!</v>
      </c>
    </row>
    <row r="38" spans="2:39" ht="13.5" thickBot="1">
      <c r="B38" s="961" t="s">
        <v>480</v>
      </c>
      <c r="C38" s="962">
        <f>C36-C37</f>
        <v>1.1499999999999986</v>
      </c>
      <c r="D38" s="267"/>
      <c r="E38" s="2177"/>
      <c r="F38" s="2177"/>
      <c r="G38" s="2177"/>
      <c r="H38" s="2177"/>
      <c r="I38" s="2177"/>
      <c r="J38" s="2177"/>
      <c r="K38" s="2177"/>
      <c r="L38" s="61"/>
      <c r="Q38" s="62"/>
      <c r="AK38" s="270">
        <f>+AK37</f>
        <v>0</v>
      </c>
      <c r="AL38" s="1203">
        <v>0</v>
      </c>
      <c r="AM38" s="1204">
        <f>+$R$9</f>
        <v>0</v>
      </c>
    </row>
    <row r="39" spans="2:39">
      <c r="B39" s="2178" t="str">
        <f>IF(AND(C36&lt;F12, C37&gt;F18,K17&gt;1),"In Tolerance","Out of Tolerance")</f>
        <v>Out of Tolerance</v>
      </c>
      <c r="C39" s="2179"/>
      <c r="D39" s="267"/>
      <c r="E39" s="2177"/>
      <c r="F39" s="2177"/>
      <c r="G39" s="2177"/>
      <c r="H39" s="2177"/>
      <c r="I39" s="2177"/>
      <c r="J39" s="2177"/>
      <c r="K39" s="2177"/>
      <c r="L39" s="61"/>
      <c r="Q39" s="62"/>
      <c r="AK39" s="1035">
        <f>+AK38+$R$7</f>
        <v>0</v>
      </c>
      <c r="AL39" s="1030">
        <v>0</v>
      </c>
      <c r="AM39" s="1031">
        <f>+$R$9</f>
        <v>0</v>
      </c>
    </row>
    <row r="40" spans="2:39" ht="13.5" thickBot="1">
      <c r="B40" s="58"/>
      <c r="C40" s="56"/>
      <c r="D40" s="267"/>
      <c r="E40" s="56"/>
      <c r="F40" s="56"/>
      <c r="G40" s="56"/>
      <c r="H40" s="56"/>
      <c r="I40" s="56"/>
      <c r="J40" s="56"/>
      <c r="K40" s="56"/>
      <c r="L40" s="56"/>
      <c r="Q40" s="62"/>
      <c r="AK40" s="270" t="e">
        <f>+AK3-$R$7</f>
        <v>#REF!</v>
      </c>
      <c r="AL40" s="1203">
        <v>0</v>
      </c>
      <c r="AM40" s="1204">
        <f>+$R$9</f>
        <v>0</v>
      </c>
    </row>
    <row r="41" spans="2:39">
      <c r="B41" s="58"/>
      <c r="C41" s="56"/>
      <c r="D41" s="267"/>
      <c r="E41" s="56"/>
      <c r="F41" s="56"/>
      <c r="G41" s="56"/>
      <c r="H41" s="56"/>
      <c r="I41" s="56"/>
      <c r="J41" s="56"/>
      <c r="K41" s="56"/>
      <c r="L41" s="56"/>
      <c r="Q41" s="62"/>
      <c r="AK41" s="62"/>
      <c r="AL41" s="62"/>
      <c r="AM41" s="62"/>
    </row>
    <row r="42" spans="2:39">
      <c r="B42" s="379"/>
      <c r="C42" s="299"/>
      <c r="D42" s="300"/>
      <c r="E42" s="299"/>
      <c r="F42" s="299"/>
      <c r="G42" s="299"/>
      <c r="H42" s="299"/>
      <c r="I42" s="299"/>
      <c r="J42" s="299"/>
      <c r="K42" s="299"/>
      <c r="L42" s="299"/>
    </row>
    <row r="43" spans="2:39">
      <c r="B43" s="379"/>
      <c r="C43" s="299"/>
      <c r="D43" s="300"/>
      <c r="E43" s="299"/>
      <c r="F43" s="299"/>
      <c r="G43" s="299"/>
      <c r="H43" s="299"/>
      <c r="I43" s="299"/>
      <c r="J43" s="299"/>
      <c r="K43" s="299"/>
      <c r="L43" s="299"/>
    </row>
    <row r="44" spans="2:39">
      <c r="B44" s="379"/>
      <c r="C44" s="299"/>
      <c r="D44" s="300"/>
      <c r="E44" s="299"/>
      <c r="F44" s="299"/>
      <c r="G44" s="299"/>
      <c r="H44" s="299"/>
      <c r="I44" s="299"/>
      <c r="J44" s="299"/>
      <c r="K44" s="299"/>
      <c r="L44" s="299"/>
    </row>
    <row r="45" spans="2:39">
      <c r="B45" s="379"/>
      <c r="C45" s="299"/>
      <c r="D45" s="300"/>
      <c r="E45" s="299"/>
      <c r="F45" s="299"/>
      <c r="G45" s="299"/>
      <c r="H45" s="299"/>
      <c r="I45" s="299"/>
      <c r="J45" s="299"/>
      <c r="K45" s="299"/>
      <c r="L45" s="299"/>
    </row>
    <row r="46" spans="2:39">
      <c r="B46" s="379"/>
      <c r="C46" s="299"/>
      <c r="D46" s="300"/>
      <c r="E46" s="299"/>
      <c r="F46" s="299"/>
      <c r="G46" s="299"/>
      <c r="H46" s="299"/>
      <c r="I46" s="299"/>
      <c r="J46" s="299"/>
      <c r="K46" s="299"/>
      <c r="L46" s="299"/>
    </row>
    <row r="47" spans="2:39">
      <c r="B47" s="379"/>
      <c r="C47" s="299"/>
      <c r="D47" s="300"/>
      <c r="E47" s="299"/>
      <c r="F47" s="299"/>
      <c r="G47" s="299"/>
      <c r="H47" s="299"/>
      <c r="I47" s="299"/>
      <c r="J47" s="299"/>
      <c r="K47" s="299"/>
      <c r="L47" s="299"/>
    </row>
    <row r="48" spans="2:39">
      <c r="B48" s="379"/>
      <c r="C48" s="299"/>
      <c r="D48" s="300"/>
      <c r="E48" s="299"/>
      <c r="F48" s="299"/>
      <c r="G48" s="299"/>
      <c r="H48" s="299"/>
      <c r="I48" s="299"/>
      <c r="J48" s="299"/>
      <c r="K48" s="299"/>
      <c r="L48" s="299"/>
    </row>
    <row r="49" spans="2:12">
      <c r="B49" s="379"/>
      <c r="C49" s="299"/>
      <c r="D49" s="300"/>
      <c r="E49" s="299"/>
      <c r="F49" s="299"/>
      <c r="G49" s="299"/>
      <c r="H49" s="299"/>
      <c r="I49" s="299"/>
      <c r="J49" s="299"/>
      <c r="K49" s="299"/>
      <c r="L49" s="299"/>
    </row>
    <row r="50" spans="2:12">
      <c r="B50" s="379"/>
      <c r="C50" s="299"/>
      <c r="D50" s="300"/>
      <c r="E50" s="299"/>
      <c r="F50" s="299"/>
      <c r="G50" s="299"/>
      <c r="H50" s="299"/>
      <c r="I50" s="299"/>
      <c r="J50" s="299"/>
      <c r="K50" s="299"/>
      <c r="L50" s="299"/>
    </row>
    <row r="51" spans="2:12">
      <c r="B51" s="379"/>
      <c r="C51" s="299"/>
      <c r="D51" s="300"/>
      <c r="E51" s="299"/>
      <c r="F51" s="299"/>
      <c r="G51" s="299"/>
      <c r="H51" s="299"/>
      <c r="I51" s="299"/>
      <c r="J51" s="299"/>
      <c r="K51" s="299"/>
      <c r="L51" s="299"/>
    </row>
    <row r="52" spans="2:12">
      <c r="B52" s="379"/>
      <c r="C52" s="299"/>
      <c r="D52" s="300"/>
      <c r="E52" s="2175"/>
      <c r="F52" s="2175"/>
      <c r="G52" s="2175"/>
      <c r="H52" s="2175"/>
      <c r="I52" s="2175"/>
      <c r="J52" s="2175"/>
      <c r="K52" s="2175"/>
      <c r="L52" s="303"/>
    </row>
    <row r="53" spans="2:12">
      <c r="B53" s="379"/>
      <c r="C53" s="299"/>
      <c r="D53" s="300"/>
      <c r="E53" s="2175"/>
      <c r="F53" s="2175"/>
      <c r="G53" s="2175"/>
      <c r="H53" s="2175"/>
      <c r="I53" s="2175"/>
      <c r="J53" s="2175"/>
      <c r="K53" s="2175"/>
      <c r="L53" s="303"/>
    </row>
    <row r="54" spans="2:12">
      <c r="B54" s="379"/>
      <c r="C54" s="299"/>
      <c r="D54" s="300"/>
      <c r="E54" s="2175"/>
      <c r="F54" s="2175"/>
      <c r="G54" s="2175"/>
      <c r="H54" s="2175"/>
      <c r="I54" s="2175"/>
      <c r="J54" s="2175"/>
      <c r="K54" s="2175"/>
      <c r="L54" s="303"/>
    </row>
    <row r="55" spans="2:12">
      <c r="B55" s="379"/>
      <c r="C55" s="299"/>
      <c r="D55" s="299"/>
      <c r="E55" s="2175"/>
      <c r="F55" s="2175"/>
      <c r="G55" s="2175"/>
      <c r="H55" s="2175"/>
      <c r="I55" s="2175"/>
      <c r="J55" s="2175"/>
      <c r="K55" s="2175"/>
      <c r="L55" s="303"/>
    </row>
    <row r="56" spans="2:12">
      <c r="B56" s="379"/>
      <c r="C56" s="299"/>
      <c r="D56" s="299"/>
      <c r="E56" s="2175"/>
      <c r="F56" s="2175"/>
      <c r="G56" s="2175"/>
      <c r="H56" s="2175"/>
      <c r="I56" s="2175"/>
      <c r="J56" s="2175"/>
      <c r="K56" s="2175"/>
      <c r="L56" s="303"/>
    </row>
    <row r="57" spans="2:12">
      <c r="B57" s="379"/>
      <c r="C57" s="299"/>
      <c r="D57" s="299"/>
      <c r="E57" s="94"/>
      <c r="F57" s="94"/>
      <c r="G57" s="94"/>
      <c r="H57" s="94"/>
      <c r="I57" s="94"/>
      <c r="J57" s="94"/>
      <c r="K57" s="94"/>
      <c r="L57" s="94"/>
    </row>
    <row r="58" spans="2:12">
      <c r="B58" s="379"/>
      <c r="C58" s="299"/>
      <c r="D58" s="299"/>
      <c r="E58" s="94"/>
      <c r="F58" s="94"/>
      <c r="G58" s="94"/>
      <c r="H58" s="94"/>
      <c r="I58" s="94"/>
      <c r="J58" s="94"/>
      <c r="K58" s="94"/>
      <c r="L58" s="94"/>
    </row>
    <row r="59" spans="2:12">
      <c r="B59" s="379"/>
      <c r="C59" s="299"/>
      <c r="D59" s="299"/>
      <c r="E59" s="94"/>
      <c r="F59" s="94"/>
      <c r="G59" s="94"/>
      <c r="H59" s="94"/>
      <c r="I59" s="94"/>
      <c r="J59" s="94"/>
      <c r="K59" s="94"/>
      <c r="L59" s="94"/>
    </row>
    <row r="60" spans="2:12">
      <c r="B60" s="379"/>
      <c r="C60" s="299"/>
      <c r="D60" s="299"/>
      <c r="E60" s="94"/>
      <c r="F60" s="94"/>
      <c r="G60" s="94"/>
      <c r="H60" s="94"/>
      <c r="I60" s="94"/>
      <c r="J60" s="94"/>
      <c r="K60" s="94"/>
      <c r="L60" s="94"/>
    </row>
    <row r="61" spans="2:12">
      <c r="B61" s="379"/>
      <c r="C61" s="299"/>
      <c r="D61" s="299"/>
      <c r="E61" s="94"/>
      <c r="F61" s="94"/>
      <c r="G61" s="94"/>
      <c r="H61" s="94"/>
      <c r="I61" s="94"/>
      <c r="J61" s="94"/>
      <c r="K61" s="94"/>
      <c r="L61" s="94"/>
    </row>
    <row r="62" spans="2:12">
      <c r="B62" s="379"/>
      <c r="C62" s="299"/>
      <c r="D62" s="299"/>
      <c r="E62" s="94"/>
      <c r="F62" s="94"/>
      <c r="G62" s="94"/>
      <c r="H62" s="94"/>
      <c r="I62" s="94"/>
      <c r="J62" s="94"/>
      <c r="K62" s="94"/>
      <c r="L62" s="94"/>
    </row>
    <row r="63" spans="2:12">
      <c r="B63" s="379"/>
      <c r="C63" s="299"/>
      <c r="D63" s="299"/>
      <c r="E63" s="94"/>
      <c r="F63" s="94"/>
      <c r="G63" s="94"/>
      <c r="H63" s="94"/>
      <c r="I63" s="94"/>
      <c r="J63" s="94"/>
      <c r="K63" s="94"/>
      <c r="L63" s="94"/>
    </row>
    <row r="64" spans="2:12">
      <c r="B64" s="379"/>
      <c r="C64" s="299"/>
      <c r="D64" s="299"/>
      <c r="E64" s="299"/>
      <c r="F64" s="299"/>
      <c r="G64" s="299"/>
      <c r="H64" s="299"/>
      <c r="I64" s="299"/>
      <c r="J64" s="299"/>
      <c r="K64" s="299"/>
      <c r="L64" s="299"/>
    </row>
    <row r="65" spans="2:12">
      <c r="B65" s="380"/>
      <c r="C65" s="94"/>
      <c r="D65" s="94"/>
      <c r="E65" s="94"/>
      <c r="F65" s="94"/>
      <c r="G65" s="94"/>
      <c r="H65" s="94"/>
      <c r="I65" s="94"/>
      <c r="J65" s="94"/>
      <c r="K65" s="94"/>
      <c r="L65" s="94"/>
    </row>
    <row r="66" spans="2:12">
      <c r="B66" s="380"/>
      <c r="C66" s="94"/>
      <c r="D66" s="94"/>
      <c r="E66" s="94"/>
      <c r="F66" s="94"/>
      <c r="G66" s="94"/>
      <c r="H66" s="94"/>
      <c r="I66" s="94"/>
      <c r="J66" s="94"/>
      <c r="K66" s="94"/>
      <c r="L66" s="94"/>
    </row>
    <row r="67" spans="2:12">
      <c r="B67" s="380"/>
      <c r="C67" s="94"/>
      <c r="D67" s="94"/>
      <c r="E67" s="94"/>
      <c r="F67" s="94"/>
      <c r="G67" s="94"/>
      <c r="H67" s="94"/>
      <c r="I67" s="94"/>
      <c r="J67" s="94"/>
      <c r="K67" s="94"/>
      <c r="L67" s="94"/>
    </row>
    <row r="68" spans="2:12">
      <c r="B68" s="380"/>
      <c r="C68" s="94"/>
      <c r="D68" s="94"/>
      <c r="E68" s="94"/>
      <c r="F68" s="94"/>
      <c r="G68" s="94"/>
      <c r="H68" s="94"/>
      <c r="I68" s="94"/>
      <c r="J68" s="94"/>
      <c r="K68" s="94"/>
      <c r="L68" s="94"/>
    </row>
    <row r="69" spans="2:12">
      <c r="B69" s="380"/>
      <c r="C69" s="94"/>
      <c r="D69" s="94"/>
      <c r="E69" s="94"/>
      <c r="F69" s="94"/>
      <c r="G69" s="94"/>
      <c r="H69" s="94"/>
      <c r="I69" s="94"/>
      <c r="J69" s="94"/>
      <c r="K69" s="94"/>
      <c r="L69" s="94"/>
    </row>
    <row r="70" spans="2:12">
      <c r="B70" s="380"/>
      <c r="C70" s="94"/>
      <c r="D70" s="94"/>
      <c r="E70" s="94"/>
      <c r="F70" s="94"/>
      <c r="G70" s="94"/>
      <c r="H70" s="94"/>
      <c r="I70" s="94"/>
      <c r="J70" s="94"/>
      <c r="K70" s="94"/>
      <c r="L70" s="94"/>
    </row>
    <row r="71" spans="2:12">
      <c r="B71" s="380"/>
      <c r="C71" s="94"/>
      <c r="D71" s="94"/>
      <c r="E71" s="94"/>
      <c r="F71" s="94"/>
      <c r="G71" s="94"/>
      <c r="H71" s="94"/>
      <c r="I71" s="94"/>
      <c r="J71" s="94"/>
      <c r="K71" s="94"/>
      <c r="L71" s="94"/>
    </row>
    <row r="72" spans="2:12">
      <c r="B72" s="380"/>
      <c r="C72" s="94"/>
      <c r="D72" s="94"/>
      <c r="E72" s="94"/>
      <c r="F72" s="94"/>
      <c r="G72" s="94"/>
      <c r="H72" s="94"/>
      <c r="I72" s="94"/>
      <c r="J72" s="94"/>
      <c r="K72" s="94"/>
      <c r="L72" s="94"/>
    </row>
    <row r="73" spans="2:12">
      <c r="B73" s="380"/>
      <c r="C73" s="94"/>
      <c r="D73" s="94"/>
      <c r="E73" s="94"/>
      <c r="F73" s="94"/>
      <c r="G73" s="94"/>
      <c r="H73" s="94"/>
      <c r="I73" s="94"/>
      <c r="J73" s="94"/>
      <c r="K73" s="94"/>
      <c r="L73" s="94"/>
    </row>
    <row r="74" spans="2:12">
      <c r="B74" s="380"/>
      <c r="C74" s="94"/>
      <c r="D74" s="94"/>
      <c r="E74" s="94"/>
      <c r="F74" s="94"/>
      <c r="G74" s="94"/>
      <c r="H74" s="94"/>
      <c r="I74" s="94"/>
      <c r="J74" s="94"/>
      <c r="K74" s="94"/>
      <c r="L74" s="94"/>
    </row>
    <row r="75" spans="2:12">
      <c r="B75" s="380"/>
      <c r="C75" s="94"/>
      <c r="D75" s="94"/>
      <c r="E75" s="94"/>
      <c r="F75" s="94"/>
      <c r="G75" s="94"/>
      <c r="H75" s="94"/>
      <c r="I75" s="94"/>
      <c r="J75" s="94"/>
      <c r="K75" s="94"/>
      <c r="L75" s="94"/>
    </row>
    <row r="76" spans="2:12">
      <c r="B76" s="380"/>
      <c r="C76" s="94"/>
      <c r="D76" s="94"/>
      <c r="E76" s="94"/>
      <c r="F76" s="94"/>
      <c r="G76" s="94"/>
      <c r="H76" s="94"/>
      <c r="I76" s="94"/>
      <c r="J76" s="94"/>
      <c r="K76" s="94"/>
      <c r="L76" s="94"/>
    </row>
    <row r="77" spans="2:12">
      <c r="B77" s="380"/>
      <c r="C77" s="94"/>
      <c r="D77" s="94"/>
      <c r="E77" s="94"/>
      <c r="F77" s="94"/>
      <c r="G77" s="94"/>
      <c r="H77" s="94"/>
      <c r="I77" s="94"/>
      <c r="J77" s="94"/>
      <c r="K77" s="94"/>
      <c r="L77" s="94"/>
    </row>
    <row r="78" spans="2:12">
      <c r="B78" s="380"/>
      <c r="C78" s="94"/>
      <c r="D78" s="94"/>
      <c r="E78" s="94"/>
      <c r="F78" s="94"/>
      <c r="G78" s="94"/>
      <c r="H78" s="94"/>
      <c r="I78" s="94"/>
      <c r="J78" s="94"/>
      <c r="K78" s="94"/>
      <c r="L78" s="94"/>
    </row>
    <row r="79" spans="2:12">
      <c r="B79" s="380"/>
      <c r="C79" s="94"/>
      <c r="D79" s="94"/>
      <c r="E79" s="94"/>
      <c r="F79" s="94"/>
      <c r="G79" s="94"/>
      <c r="H79" s="94"/>
      <c r="I79" s="94"/>
      <c r="J79" s="94"/>
      <c r="K79" s="94"/>
      <c r="L79" s="94"/>
    </row>
    <row r="80" spans="2:12">
      <c r="B80" s="380"/>
      <c r="C80" s="94"/>
      <c r="D80" s="94"/>
      <c r="E80" s="94"/>
      <c r="F80" s="94"/>
      <c r="G80" s="94"/>
      <c r="H80" s="94"/>
      <c r="I80" s="94"/>
      <c r="J80" s="94"/>
      <c r="K80" s="94"/>
      <c r="L80" s="94"/>
    </row>
    <row r="81" spans="2:12">
      <c r="B81" s="380"/>
      <c r="C81" s="94"/>
      <c r="D81" s="94"/>
      <c r="E81" s="94"/>
      <c r="F81" s="94"/>
      <c r="G81" s="94"/>
      <c r="H81" s="94"/>
      <c r="I81" s="94"/>
      <c r="J81" s="94"/>
      <c r="K81" s="94"/>
      <c r="L81" s="94"/>
    </row>
    <row r="82" spans="2:12">
      <c r="B82" s="380"/>
      <c r="C82" s="94"/>
      <c r="D82" s="94"/>
      <c r="E82" s="94"/>
      <c r="F82" s="94"/>
      <c r="G82" s="94"/>
      <c r="H82" s="94"/>
      <c r="I82" s="94"/>
      <c r="J82" s="94"/>
      <c r="K82" s="94"/>
      <c r="L82" s="94"/>
    </row>
    <row r="83" spans="2:12">
      <c r="B83" s="380"/>
      <c r="C83" s="94"/>
      <c r="D83" s="94"/>
      <c r="E83" s="94"/>
      <c r="F83" s="94"/>
      <c r="G83" s="94"/>
      <c r="H83" s="94"/>
      <c r="I83" s="94"/>
      <c r="J83" s="94"/>
      <c r="K83" s="94"/>
      <c r="L83" s="94"/>
    </row>
    <row r="84" spans="2:12">
      <c r="B84" s="380"/>
      <c r="C84" s="94"/>
      <c r="D84" s="94"/>
      <c r="E84" s="94"/>
      <c r="F84" s="94"/>
      <c r="G84" s="94"/>
      <c r="H84" s="94"/>
      <c r="I84" s="94"/>
      <c r="J84" s="94"/>
      <c r="K84" s="94"/>
      <c r="L84" s="94"/>
    </row>
    <row r="85" spans="2:12">
      <c r="B85" s="380"/>
      <c r="C85" s="94"/>
      <c r="D85" s="94"/>
      <c r="E85" s="94"/>
      <c r="F85" s="94"/>
      <c r="G85" s="94"/>
      <c r="H85" s="94"/>
      <c r="I85" s="94"/>
      <c r="J85" s="94"/>
      <c r="K85" s="94"/>
      <c r="L85" s="94"/>
    </row>
    <row r="86" spans="2:12">
      <c r="B86" s="380"/>
      <c r="C86" s="94"/>
      <c r="D86" s="94"/>
      <c r="E86" s="94"/>
      <c r="F86" s="94"/>
      <c r="G86" s="94"/>
      <c r="H86" s="94"/>
      <c r="I86" s="94"/>
      <c r="J86" s="94"/>
      <c r="K86" s="94"/>
      <c r="L86" s="94"/>
    </row>
    <row r="87" spans="2:12">
      <c r="B87" s="380"/>
      <c r="C87" s="94"/>
      <c r="D87" s="94"/>
      <c r="E87" s="94"/>
      <c r="F87" s="94"/>
      <c r="G87" s="94"/>
      <c r="H87" s="94"/>
      <c r="I87" s="94"/>
      <c r="J87" s="94"/>
      <c r="K87" s="94"/>
      <c r="L87" s="94"/>
    </row>
    <row r="88" spans="2:12">
      <c r="B88" s="380"/>
      <c r="C88" s="94"/>
      <c r="D88" s="94"/>
      <c r="E88" s="94"/>
      <c r="F88" s="94"/>
      <c r="G88" s="94"/>
      <c r="H88" s="94"/>
      <c r="I88" s="94"/>
      <c r="J88" s="94"/>
      <c r="K88" s="94"/>
      <c r="L88" s="94"/>
    </row>
    <row r="89" spans="2:12">
      <c r="B89" s="380"/>
      <c r="C89" s="94"/>
      <c r="D89" s="94"/>
      <c r="E89" s="94"/>
      <c r="F89" s="94"/>
      <c r="G89" s="94"/>
      <c r="H89" s="94"/>
      <c r="I89" s="94"/>
      <c r="J89" s="94"/>
      <c r="K89" s="94"/>
      <c r="L89" s="94"/>
    </row>
    <row r="90" spans="2:12">
      <c r="B90" s="380"/>
      <c r="C90" s="94"/>
      <c r="D90" s="94"/>
      <c r="E90" s="94"/>
      <c r="F90" s="94"/>
      <c r="G90" s="94"/>
      <c r="H90" s="94"/>
      <c r="I90" s="94"/>
      <c r="J90" s="94"/>
      <c r="K90" s="94"/>
      <c r="L90" s="94"/>
    </row>
    <row r="91" spans="2:12">
      <c r="B91" s="380"/>
      <c r="C91" s="94"/>
      <c r="D91" s="94"/>
      <c r="E91" s="94"/>
      <c r="F91" s="94"/>
      <c r="G91" s="94"/>
      <c r="H91" s="94"/>
      <c r="I91" s="94"/>
      <c r="J91" s="94"/>
      <c r="K91" s="94"/>
      <c r="L91" s="94"/>
    </row>
    <row r="92" spans="2:12">
      <c r="B92" s="380"/>
      <c r="C92" s="94"/>
      <c r="D92" s="94"/>
      <c r="E92" s="94"/>
      <c r="F92" s="94"/>
      <c r="G92" s="94"/>
      <c r="H92" s="94"/>
      <c r="I92" s="94"/>
      <c r="J92" s="94"/>
      <c r="K92" s="94"/>
      <c r="L92" s="94"/>
    </row>
    <row r="93" spans="2:12">
      <c r="B93" s="380"/>
      <c r="C93" s="94"/>
      <c r="D93" s="94"/>
      <c r="E93" s="94"/>
      <c r="F93" s="94"/>
      <c r="G93" s="94"/>
      <c r="H93" s="94"/>
      <c r="I93" s="94"/>
      <c r="J93" s="94"/>
      <c r="K93" s="94"/>
      <c r="L93" s="94"/>
    </row>
    <row r="94" spans="2:12">
      <c r="B94" s="380"/>
      <c r="C94" s="94"/>
      <c r="D94" s="94"/>
      <c r="E94" s="94"/>
      <c r="F94" s="94"/>
      <c r="G94" s="94"/>
      <c r="H94" s="94"/>
      <c r="I94" s="94"/>
      <c r="J94" s="94"/>
      <c r="K94" s="94"/>
      <c r="L94" s="94"/>
    </row>
    <row r="95" spans="2:12">
      <c r="B95" s="380"/>
      <c r="C95" s="94"/>
      <c r="D95" s="94"/>
      <c r="E95" s="94"/>
      <c r="F95" s="94"/>
      <c r="G95" s="94"/>
      <c r="H95" s="94"/>
      <c r="I95" s="94"/>
      <c r="J95" s="94"/>
      <c r="K95" s="94"/>
      <c r="L95" s="94"/>
    </row>
    <row r="96" spans="2:12">
      <c r="B96" s="380"/>
      <c r="C96" s="94"/>
      <c r="D96" s="94"/>
      <c r="E96" s="94"/>
      <c r="F96" s="94"/>
      <c r="G96" s="94"/>
      <c r="H96" s="94"/>
      <c r="I96" s="94"/>
      <c r="J96" s="94"/>
      <c r="K96" s="94"/>
      <c r="L96" s="94"/>
    </row>
    <row r="97" spans="2:12">
      <c r="B97" s="380"/>
      <c r="C97" s="94"/>
      <c r="D97" s="94"/>
      <c r="E97" s="94"/>
      <c r="F97" s="94"/>
      <c r="G97" s="94"/>
      <c r="H97" s="94"/>
      <c r="I97" s="94"/>
      <c r="J97" s="94"/>
      <c r="K97" s="94"/>
      <c r="L97" s="94"/>
    </row>
    <row r="98" spans="2:12">
      <c r="B98" s="380"/>
      <c r="C98" s="94"/>
      <c r="D98" s="94"/>
      <c r="E98" s="94"/>
      <c r="F98" s="94"/>
      <c r="G98" s="94"/>
      <c r="H98" s="94"/>
      <c r="I98" s="94"/>
      <c r="J98" s="94"/>
      <c r="K98" s="94"/>
      <c r="L98" s="94"/>
    </row>
    <row r="99" spans="2:12">
      <c r="B99" s="380"/>
      <c r="C99" s="94"/>
      <c r="D99" s="94"/>
      <c r="E99" s="94"/>
      <c r="F99" s="94"/>
      <c r="G99" s="94"/>
      <c r="H99" s="94"/>
      <c r="I99" s="94"/>
      <c r="J99" s="94"/>
      <c r="K99" s="94"/>
      <c r="L99" s="94"/>
    </row>
    <row r="100" spans="2:12">
      <c r="B100" s="380"/>
      <c r="C100" s="94"/>
      <c r="D100" s="94"/>
      <c r="E100" s="94"/>
      <c r="F100" s="94"/>
      <c r="G100" s="94"/>
      <c r="H100" s="94"/>
      <c r="I100" s="94"/>
      <c r="J100" s="94"/>
      <c r="K100" s="94"/>
      <c r="L100" s="94"/>
    </row>
    <row r="101" spans="2:12">
      <c r="B101" s="380"/>
      <c r="C101" s="94"/>
      <c r="D101" s="94"/>
      <c r="E101" s="94"/>
      <c r="F101" s="94"/>
      <c r="G101" s="94"/>
      <c r="H101" s="94"/>
      <c r="I101" s="94"/>
      <c r="J101" s="94"/>
      <c r="K101" s="94"/>
      <c r="L101" s="94"/>
    </row>
    <row r="102" spans="2:12">
      <c r="B102" s="380"/>
      <c r="C102" s="94"/>
      <c r="D102" s="94"/>
      <c r="E102" s="94"/>
      <c r="F102" s="94"/>
      <c r="G102" s="94"/>
      <c r="H102" s="94"/>
      <c r="I102" s="94"/>
      <c r="J102" s="94"/>
      <c r="K102" s="94"/>
      <c r="L102" s="94"/>
    </row>
    <row r="103" spans="2:12">
      <c r="B103" s="380"/>
      <c r="C103" s="94"/>
      <c r="D103" s="94"/>
      <c r="E103" s="94"/>
      <c r="F103" s="94"/>
      <c r="G103" s="94"/>
      <c r="H103" s="94"/>
      <c r="I103" s="94"/>
      <c r="J103" s="94"/>
      <c r="K103" s="94"/>
      <c r="L103" s="94"/>
    </row>
    <row r="104" spans="2:12">
      <c r="B104" s="380"/>
      <c r="C104" s="94"/>
      <c r="D104" s="94"/>
      <c r="E104" s="94"/>
      <c r="F104" s="94"/>
      <c r="G104" s="94"/>
      <c r="H104" s="94"/>
      <c r="I104" s="94"/>
      <c r="J104" s="94"/>
      <c r="K104" s="94"/>
      <c r="L104" s="94"/>
    </row>
    <row r="105" spans="2:12">
      <c r="B105" s="380"/>
      <c r="C105" s="94"/>
      <c r="D105" s="94"/>
      <c r="E105" s="94"/>
      <c r="F105" s="94"/>
      <c r="G105" s="94"/>
      <c r="H105" s="94"/>
      <c r="I105" s="94"/>
      <c r="J105" s="94"/>
      <c r="K105" s="94"/>
      <c r="L105" s="94"/>
    </row>
    <row r="106" spans="2:12">
      <c r="B106" s="380"/>
      <c r="C106" s="94"/>
      <c r="D106" s="94"/>
      <c r="E106" s="94"/>
      <c r="F106" s="94"/>
      <c r="G106" s="94"/>
      <c r="H106" s="94"/>
      <c r="I106" s="94"/>
      <c r="J106" s="94"/>
      <c r="K106" s="94"/>
      <c r="L106" s="94"/>
    </row>
    <row r="107" spans="2:12">
      <c r="B107" s="380"/>
      <c r="C107" s="94"/>
      <c r="D107" s="94"/>
      <c r="E107" s="94"/>
      <c r="F107" s="94"/>
      <c r="G107" s="94"/>
      <c r="H107" s="94"/>
      <c r="I107" s="94"/>
      <c r="J107" s="94"/>
      <c r="K107" s="94"/>
      <c r="L107" s="94"/>
    </row>
    <row r="108" spans="2:12">
      <c r="B108" s="380"/>
      <c r="C108" s="94"/>
      <c r="D108" s="94"/>
      <c r="E108" s="94"/>
      <c r="F108" s="94"/>
      <c r="G108" s="94"/>
      <c r="H108" s="94"/>
      <c r="I108" s="94"/>
      <c r="J108" s="94"/>
      <c r="K108" s="94"/>
      <c r="L108" s="94"/>
    </row>
    <row r="109" spans="2:12">
      <c r="B109" s="380"/>
      <c r="C109" s="94"/>
      <c r="D109" s="94"/>
      <c r="E109" s="94"/>
      <c r="F109" s="94"/>
      <c r="G109" s="94"/>
      <c r="H109" s="94"/>
      <c r="I109" s="94"/>
      <c r="J109" s="94"/>
      <c r="K109" s="94"/>
      <c r="L109" s="94"/>
    </row>
    <row r="110" spans="2:12">
      <c r="B110" s="380"/>
      <c r="C110" s="94"/>
      <c r="D110" s="94"/>
      <c r="E110" s="94"/>
      <c r="F110" s="94"/>
      <c r="G110" s="94"/>
      <c r="H110" s="94"/>
      <c r="I110" s="94"/>
      <c r="J110" s="94"/>
      <c r="K110" s="94"/>
      <c r="L110" s="94"/>
    </row>
    <row r="111" spans="2:12">
      <c r="B111" s="380"/>
      <c r="C111" s="94"/>
      <c r="D111" s="94"/>
      <c r="E111" s="94"/>
      <c r="F111" s="94"/>
      <c r="G111" s="94"/>
      <c r="H111" s="94"/>
      <c r="I111" s="94"/>
      <c r="J111" s="94"/>
      <c r="K111" s="94"/>
      <c r="L111" s="94"/>
    </row>
    <row r="112" spans="2:12">
      <c r="B112" s="380"/>
      <c r="C112" s="94"/>
      <c r="D112" s="94"/>
      <c r="E112" s="94"/>
      <c r="F112" s="94"/>
      <c r="G112" s="94"/>
      <c r="H112" s="94"/>
      <c r="I112" s="94"/>
      <c r="J112" s="94"/>
      <c r="K112" s="94"/>
      <c r="L112" s="94"/>
    </row>
    <row r="113" spans="2:12">
      <c r="B113" s="380"/>
      <c r="C113" s="94"/>
      <c r="D113" s="94"/>
      <c r="E113" s="94"/>
      <c r="F113" s="94"/>
      <c r="G113" s="94"/>
      <c r="H113" s="94"/>
      <c r="I113" s="94"/>
      <c r="J113" s="94"/>
      <c r="K113" s="94"/>
      <c r="L113" s="94"/>
    </row>
    <row r="114" spans="2:12">
      <c r="B114" s="380"/>
      <c r="C114" s="94"/>
      <c r="D114" s="94"/>
      <c r="E114" s="94"/>
      <c r="F114" s="94"/>
      <c r="G114" s="94"/>
      <c r="H114" s="94"/>
      <c r="I114" s="94"/>
      <c r="J114" s="94"/>
      <c r="K114" s="94"/>
      <c r="L114" s="94"/>
    </row>
    <row r="115" spans="2:12">
      <c r="B115" s="380"/>
      <c r="C115" s="94"/>
      <c r="D115" s="94"/>
      <c r="E115" s="94"/>
      <c r="F115" s="94"/>
      <c r="G115" s="94"/>
      <c r="H115" s="94"/>
      <c r="I115" s="94"/>
      <c r="J115" s="94"/>
      <c r="K115" s="94"/>
      <c r="L115" s="94"/>
    </row>
    <row r="116" spans="2:12">
      <c r="B116" s="380"/>
      <c r="C116" s="94"/>
      <c r="D116" s="94"/>
      <c r="E116" s="94"/>
      <c r="F116" s="94"/>
      <c r="G116" s="94"/>
      <c r="H116" s="94"/>
      <c r="I116" s="94"/>
      <c r="J116" s="94"/>
      <c r="K116" s="94"/>
      <c r="L116" s="94"/>
    </row>
    <row r="117" spans="2:12">
      <c r="B117" s="380"/>
      <c r="C117" s="94"/>
      <c r="D117" s="94"/>
      <c r="E117" s="94"/>
      <c r="F117" s="94"/>
      <c r="G117" s="94"/>
      <c r="H117" s="94"/>
      <c r="I117" s="94"/>
      <c r="J117" s="94"/>
      <c r="K117" s="94"/>
      <c r="L117" s="94"/>
    </row>
    <row r="118" spans="2:12">
      <c r="B118" s="380"/>
      <c r="C118" s="94"/>
      <c r="D118" s="94"/>
      <c r="E118" s="94"/>
      <c r="F118" s="94"/>
      <c r="G118" s="94"/>
      <c r="H118" s="94"/>
      <c r="I118" s="94"/>
      <c r="J118" s="94"/>
      <c r="K118" s="94"/>
      <c r="L118" s="94"/>
    </row>
    <row r="119" spans="2:12">
      <c r="B119" s="380"/>
      <c r="C119" s="94"/>
      <c r="D119" s="94"/>
      <c r="E119" s="94"/>
      <c r="F119" s="94"/>
      <c r="G119" s="94"/>
      <c r="H119" s="94"/>
      <c r="I119" s="94"/>
      <c r="J119" s="94"/>
      <c r="K119" s="94"/>
      <c r="L119" s="94"/>
    </row>
    <row r="120" spans="2:12">
      <c r="B120" s="380"/>
      <c r="C120" s="94"/>
      <c r="D120" s="94"/>
      <c r="E120" s="94"/>
      <c r="F120" s="94"/>
      <c r="G120" s="94"/>
      <c r="H120" s="94"/>
      <c r="I120" s="94"/>
      <c r="J120" s="94"/>
      <c r="K120" s="94"/>
      <c r="L120" s="94"/>
    </row>
    <row r="121" spans="2:12">
      <c r="B121" s="380"/>
      <c r="C121" s="94"/>
      <c r="D121" s="94"/>
      <c r="E121" s="94"/>
      <c r="F121" s="94"/>
      <c r="G121" s="94"/>
      <c r="H121" s="94"/>
      <c r="I121" s="94"/>
      <c r="J121" s="94"/>
      <c r="K121" s="94"/>
      <c r="L121" s="94"/>
    </row>
    <row r="122" spans="2:12">
      <c r="B122" s="380"/>
      <c r="C122" s="94"/>
      <c r="D122" s="94"/>
      <c r="E122" s="94"/>
      <c r="F122" s="94"/>
      <c r="G122" s="94"/>
      <c r="H122" s="94"/>
      <c r="I122" s="94"/>
      <c r="J122" s="94"/>
      <c r="K122" s="94"/>
      <c r="L122" s="94"/>
    </row>
    <row r="123" spans="2:12">
      <c r="B123" s="380"/>
      <c r="C123" s="94"/>
      <c r="D123" s="94"/>
      <c r="E123" s="94"/>
      <c r="F123" s="94"/>
      <c r="G123" s="94"/>
      <c r="H123" s="94"/>
      <c r="I123" s="94"/>
      <c r="J123" s="94"/>
      <c r="K123" s="94"/>
      <c r="L123" s="94"/>
    </row>
    <row r="124" spans="2:12">
      <c r="B124" s="380"/>
      <c r="C124" s="94"/>
      <c r="D124" s="94"/>
      <c r="E124" s="94"/>
      <c r="F124" s="94"/>
      <c r="G124" s="94"/>
      <c r="H124" s="94"/>
      <c r="I124" s="94"/>
      <c r="J124" s="94"/>
      <c r="K124" s="94"/>
      <c r="L124" s="94"/>
    </row>
    <row r="125" spans="2:12">
      <c r="B125" s="380"/>
      <c r="C125" s="94"/>
      <c r="D125" s="94"/>
      <c r="E125" s="94"/>
      <c r="F125" s="94"/>
      <c r="G125" s="94"/>
      <c r="H125" s="94"/>
      <c r="I125" s="94"/>
      <c r="J125" s="94"/>
      <c r="K125" s="94"/>
      <c r="L125" s="94"/>
    </row>
    <row r="126" spans="2:12">
      <c r="B126" s="380"/>
      <c r="C126" s="94"/>
      <c r="D126" s="94"/>
      <c r="E126" s="94"/>
      <c r="F126" s="94"/>
      <c r="G126" s="94"/>
      <c r="H126" s="94"/>
      <c r="I126" s="94"/>
      <c r="J126" s="94"/>
      <c r="K126" s="94"/>
      <c r="L126" s="94"/>
    </row>
    <row r="127" spans="2:12">
      <c r="B127" s="380"/>
      <c r="C127" s="94"/>
      <c r="D127" s="94"/>
      <c r="E127" s="94"/>
      <c r="F127" s="94"/>
      <c r="G127" s="94"/>
      <c r="H127" s="94"/>
      <c r="I127" s="94"/>
      <c r="J127" s="94"/>
      <c r="K127" s="94"/>
      <c r="L127" s="94"/>
    </row>
    <row r="128" spans="2:12">
      <c r="B128" s="380"/>
      <c r="C128" s="94"/>
      <c r="D128" s="94"/>
      <c r="E128" s="94"/>
      <c r="F128" s="94"/>
      <c r="G128" s="94"/>
      <c r="H128" s="94"/>
      <c r="I128" s="94"/>
      <c r="J128" s="94"/>
      <c r="K128" s="94"/>
      <c r="L128" s="94"/>
    </row>
    <row r="129" spans="2:12">
      <c r="B129" s="380"/>
      <c r="C129" s="94"/>
      <c r="D129" s="94"/>
      <c r="E129" s="94"/>
      <c r="F129" s="94"/>
      <c r="G129" s="94"/>
      <c r="H129" s="94"/>
      <c r="I129" s="94"/>
      <c r="J129" s="94"/>
      <c r="K129" s="94"/>
      <c r="L129" s="94"/>
    </row>
    <row r="130" spans="2:12">
      <c r="B130" s="380"/>
      <c r="C130" s="94"/>
      <c r="D130" s="94"/>
      <c r="E130" s="94"/>
      <c r="F130" s="94"/>
      <c r="G130" s="94"/>
      <c r="H130" s="94"/>
      <c r="I130" s="94"/>
      <c r="J130" s="94"/>
      <c r="K130" s="94"/>
      <c r="L130" s="94"/>
    </row>
    <row r="131" spans="2:12">
      <c r="B131" s="380"/>
      <c r="C131" s="94"/>
      <c r="D131" s="94"/>
      <c r="E131" s="94"/>
      <c r="F131" s="94"/>
      <c r="G131" s="94"/>
      <c r="H131" s="94"/>
      <c r="I131" s="94"/>
      <c r="J131" s="94"/>
      <c r="K131" s="94"/>
      <c r="L131" s="94"/>
    </row>
    <row r="132" spans="2:12">
      <c r="B132" s="380"/>
      <c r="C132" s="94"/>
      <c r="D132" s="94"/>
      <c r="E132" s="94"/>
      <c r="F132" s="94"/>
      <c r="G132" s="94"/>
      <c r="H132" s="94"/>
      <c r="I132" s="94"/>
      <c r="J132" s="94"/>
      <c r="K132" s="94"/>
      <c r="L132" s="94"/>
    </row>
    <row r="133" spans="2:12">
      <c r="B133" s="380"/>
      <c r="C133" s="94"/>
      <c r="D133" s="94"/>
      <c r="E133" s="94"/>
      <c r="F133" s="94"/>
      <c r="G133" s="94"/>
      <c r="H133" s="94"/>
      <c r="I133" s="94"/>
      <c r="J133" s="94"/>
      <c r="K133" s="94"/>
      <c r="L133" s="94"/>
    </row>
    <row r="134" spans="2:12">
      <c r="B134" s="380"/>
      <c r="C134" s="94"/>
      <c r="D134" s="94"/>
      <c r="E134" s="94"/>
      <c r="F134" s="94"/>
      <c r="G134" s="94"/>
      <c r="H134" s="94"/>
      <c r="I134" s="94"/>
      <c r="J134" s="94"/>
      <c r="K134" s="94"/>
      <c r="L134" s="94"/>
    </row>
    <row r="135" spans="2:12">
      <c r="B135" s="380"/>
      <c r="C135" s="94"/>
      <c r="D135" s="94"/>
      <c r="E135" s="94"/>
      <c r="F135" s="94"/>
      <c r="G135" s="94"/>
      <c r="H135" s="94"/>
      <c r="I135" s="94"/>
      <c r="J135" s="94"/>
      <c r="K135" s="94"/>
      <c r="L135" s="94"/>
    </row>
    <row r="136" spans="2:12">
      <c r="B136" s="380"/>
      <c r="C136" s="94"/>
      <c r="D136" s="94"/>
      <c r="E136" s="94"/>
      <c r="F136" s="94"/>
      <c r="G136" s="94"/>
      <c r="H136" s="94"/>
      <c r="I136" s="94"/>
      <c r="J136" s="94"/>
      <c r="K136" s="94"/>
      <c r="L136" s="94"/>
    </row>
    <row r="137" spans="2:12">
      <c r="B137" s="380"/>
      <c r="C137" s="94"/>
      <c r="D137" s="94"/>
      <c r="E137" s="94"/>
      <c r="F137" s="94"/>
      <c r="G137" s="94"/>
      <c r="H137" s="94"/>
      <c r="I137" s="94"/>
      <c r="J137" s="94"/>
      <c r="K137" s="94"/>
      <c r="L137" s="94"/>
    </row>
    <row r="138" spans="2:12">
      <c r="B138" s="380"/>
      <c r="C138" s="94"/>
      <c r="D138" s="94"/>
      <c r="E138" s="94"/>
      <c r="F138" s="94"/>
      <c r="G138" s="94"/>
      <c r="H138" s="94"/>
      <c r="I138" s="94"/>
      <c r="J138" s="94"/>
      <c r="K138" s="94"/>
      <c r="L138" s="94"/>
    </row>
    <row r="139" spans="2:12">
      <c r="B139" s="380"/>
      <c r="C139" s="94"/>
      <c r="D139" s="94"/>
      <c r="E139" s="94"/>
      <c r="F139" s="94"/>
      <c r="G139" s="94"/>
      <c r="H139" s="94"/>
      <c r="I139" s="94"/>
      <c r="J139" s="94"/>
      <c r="K139" s="94"/>
      <c r="L139" s="94"/>
    </row>
    <row r="140" spans="2:12">
      <c r="B140" s="380"/>
      <c r="C140" s="94"/>
      <c r="D140" s="94"/>
      <c r="E140" s="94"/>
      <c r="F140" s="94"/>
      <c r="G140" s="94"/>
      <c r="H140" s="94"/>
      <c r="I140" s="94"/>
      <c r="J140" s="94"/>
      <c r="K140" s="94"/>
      <c r="L140" s="94"/>
    </row>
    <row r="141" spans="2:12">
      <c r="B141" s="380"/>
      <c r="C141" s="94"/>
      <c r="D141" s="94"/>
      <c r="E141" s="94"/>
      <c r="F141" s="94"/>
      <c r="G141" s="94"/>
      <c r="H141" s="94"/>
      <c r="I141" s="94"/>
      <c r="J141" s="94"/>
      <c r="K141" s="94"/>
      <c r="L141" s="94"/>
    </row>
    <row r="142" spans="2:12">
      <c r="B142" s="380"/>
      <c r="C142" s="94"/>
      <c r="D142" s="94"/>
      <c r="E142" s="94"/>
      <c r="F142" s="94"/>
      <c r="G142" s="94"/>
      <c r="H142" s="94"/>
      <c r="I142" s="94"/>
      <c r="J142" s="94"/>
      <c r="K142" s="94"/>
      <c r="L142" s="94"/>
    </row>
    <row r="143" spans="2:12">
      <c r="B143" s="380"/>
      <c r="C143" s="94"/>
      <c r="D143" s="94"/>
      <c r="E143" s="94"/>
      <c r="F143" s="94"/>
      <c r="G143" s="94"/>
      <c r="H143" s="94"/>
      <c r="I143" s="94"/>
      <c r="J143" s="94"/>
      <c r="K143" s="94"/>
      <c r="L143" s="94"/>
    </row>
    <row r="144" spans="2:12">
      <c r="B144" s="380"/>
      <c r="C144" s="94"/>
      <c r="D144" s="94"/>
      <c r="E144" s="94"/>
      <c r="F144" s="94"/>
      <c r="G144" s="94"/>
      <c r="H144" s="94"/>
      <c r="I144" s="94"/>
      <c r="J144" s="94"/>
      <c r="K144" s="94"/>
      <c r="L144" s="94"/>
    </row>
    <row r="145" spans="2:12">
      <c r="B145" s="380"/>
      <c r="C145" s="94"/>
      <c r="D145" s="94"/>
      <c r="E145" s="94"/>
      <c r="F145" s="94"/>
      <c r="G145" s="94"/>
      <c r="H145" s="94"/>
      <c r="I145" s="94"/>
      <c r="J145" s="94"/>
      <c r="K145" s="94"/>
      <c r="L145" s="94"/>
    </row>
    <row r="146" spans="2:12">
      <c r="B146" s="380"/>
      <c r="C146" s="94"/>
      <c r="D146" s="94"/>
      <c r="E146" s="94"/>
      <c r="F146" s="94"/>
      <c r="G146" s="94"/>
      <c r="H146" s="94"/>
      <c r="I146" s="94"/>
      <c r="J146" s="94"/>
      <c r="K146" s="94"/>
      <c r="L146" s="94"/>
    </row>
    <row r="147" spans="2:12">
      <c r="B147" s="380"/>
      <c r="C147" s="94"/>
      <c r="D147" s="94"/>
      <c r="E147" s="94"/>
      <c r="F147" s="94"/>
      <c r="G147" s="94"/>
      <c r="H147" s="94"/>
      <c r="I147" s="94"/>
      <c r="J147" s="94"/>
      <c r="K147" s="94"/>
      <c r="L147" s="94"/>
    </row>
    <row r="148" spans="2:12">
      <c r="B148" s="380"/>
      <c r="C148" s="94"/>
      <c r="D148" s="94"/>
      <c r="E148" s="94"/>
      <c r="F148" s="94"/>
      <c r="G148" s="94"/>
      <c r="H148" s="94"/>
      <c r="I148" s="94"/>
      <c r="J148" s="94"/>
      <c r="K148" s="94"/>
      <c r="L148" s="94"/>
    </row>
    <row r="149" spans="2:12">
      <c r="B149" s="380"/>
      <c r="C149" s="94"/>
      <c r="D149" s="94"/>
      <c r="E149" s="94"/>
      <c r="F149" s="94"/>
      <c r="G149" s="94"/>
      <c r="H149" s="94"/>
      <c r="I149" s="94"/>
      <c r="J149" s="94"/>
      <c r="K149" s="94"/>
      <c r="L149" s="94"/>
    </row>
    <row r="150" spans="2:12">
      <c r="B150" s="380"/>
      <c r="C150" s="94"/>
      <c r="D150" s="94"/>
      <c r="E150" s="94"/>
      <c r="F150" s="94"/>
      <c r="G150" s="94"/>
      <c r="H150" s="94"/>
      <c r="I150" s="94"/>
      <c r="J150" s="94"/>
      <c r="K150" s="94"/>
      <c r="L150" s="94"/>
    </row>
    <row r="151" spans="2:12">
      <c r="B151" s="380"/>
      <c r="C151" s="94"/>
      <c r="D151" s="94"/>
      <c r="E151" s="94"/>
      <c r="F151" s="94"/>
      <c r="G151" s="94"/>
      <c r="H151" s="94"/>
      <c r="I151" s="94"/>
      <c r="J151" s="94"/>
      <c r="K151" s="94"/>
      <c r="L151" s="94"/>
    </row>
    <row r="152" spans="2:12">
      <c r="B152" s="380"/>
      <c r="C152" s="94"/>
      <c r="D152" s="94"/>
      <c r="E152" s="94"/>
      <c r="F152" s="94"/>
      <c r="G152" s="94"/>
      <c r="H152" s="94"/>
      <c r="I152" s="94"/>
      <c r="J152" s="94"/>
      <c r="K152" s="94"/>
      <c r="L152" s="94"/>
    </row>
    <row r="153" spans="2:12">
      <c r="B153" s="380"/>
      <c r="C153" s="94"/>
      <c r="D153" s="94"/>
      <c r="E153" s="94"/>
      <c r="F153" s="94"/>
      <c r="G153" s="94"/>
      <c r="H153" s="94"/>
      <c r="I153" s="94"/>
      <c r="J153" s="94"/>
      <c r="K153" s="94"/>
      <c r="L153" s="94"/>
    </row>
    <row r="154" spans="2:12">
      <c r="B154" s="380"/>
      <c r="C154" s="94"/>
      <c r="D154" s="94"/>
      <c r="E154" s="94"/>
      <c r="F154" s="94"/>
      <c r="G154" s="94"/>
      <c r="H154" s="94"/>
      <c r="I154" s="94"/>
      <c r="J154" s="94"/>
      <c r="K154" s="94"/>
      <c r="L154" s="94"/>
    </row>
    <row r="155" spans="2:12">
      <c r="B155" s="380"/>
      <c r="C155" s="94"/>
      <c r="D155" s="94"/>
      <c r="E155" s="94"/>
      <c r="F155" s="94"/>
      <c r="G155" s="94"/>
      <c r="H155" s="94"/>
      <c r="I155" s="94"/>
      <c r="J155" s="94"/>
      <c r="K155" s="94"/>
      <c r="L155" s="94"/>
    </row>
    <row r="156" spans="2:12">
      <c r="B156" s="380"/>
      <c r="C156" s="94"/>
      <c r="D156" s="94"/>
      <c r="E156" s="94"/>
      <c r="F156" s="94"/>
      <c r="G156" s="94"/>
      <c r="H156" s="94"/>
      <c r="I156" s="94"/>
      <c r="J156" s="94"/>
      <c r="K156" s="94"/>
      <c r="L156" s="94"/>
    </row>
    <row r="157" spans="2:12">
      <c r="B157" s="380"/>
      <c r="C157" s="94"/>
      <c r="D157" s="94"/>
      <c r="E157" s="94"/>
      <c r="F157" s="94"/>
      <c r="G157" s="94"/>
      <c r="H157" s="94"/>
      <c r="I157" s="94"/>
      <c r="J157" s="94"/>
      <c r="K157" s="94"/>
      <c r="L157" s="94"/>
    </row>
    <row r="158" spans="2:12">
      <c r="B158" s="380"/>
      <c r="C158" s="94"/>
      <c r="D158" s="94"/>
      <c r="E158" s="94"/>
      <c r="F158" s="94"/>
      <c r="G158" s="94"/>
      <c r="H158" s="94"/>
      <c r="I158" s="94"/>
      <c r="J158" s="94"/>
      <c r="K158" s="94"/>
      <c r="L158" s="94"/>
    </row>
    <row r="159" spans="2:12">
      <c r="B159" s="380"/>
      <c r="C159" s="94"/>
      <c r="D159" s="94"/>
      <c r="E159" s="94"/>
      <c r="F159" s="94"/>
      <c r="G159" s="94"/>
      <c r="H159" s="94"/>
      <c r="I159" s="94"/>
      <c r="J159" s="94"/>
      <c r="K159" s="94"/>
      <c r="L159" s="94"/>
    </row>
    <row r="160" spans="2:12">
      <c r="B160" s="380"/>
      <c r="C160" s="94"/>
      <c r="D160" s="94"/>
      <c r="E160" s="94"/>
      <c r="F160" s="94"/>
      <c r="G160" s="94"/>
      <c r="H160" s="94"/>
      <c r="I160" s="94"/>
      <c r="J160" s="94"/>
      <c r="K160" s="94"/>
      <c r="L160" s="94"/>
    </row>
    <row r="161" spans="2:12">
      <c r="B161" s="380"/>
      <c r="C161" s="94"/>
      <c r="D161" s="94"/>
      <c r="E161" s="94"/>
      <c r="F161" s="94"/>
      <c r="G161" s="94"/>
      <c r="H161" s="94"/>
      <c r="I161" s="94"/>
      <c r="J161" s="94"/>
      <c r="K161" s="94"/>
      <c r="L161" s="94"/>
    </row>
    <row r="162" spans="2:12">
      <c r="B162" s="380"/>
      <c r="C162" s="94"/>
      <c r="D162" s="94"/>
      <c r="E162" s="94"/>
      <c r="F162" s="94"/>
      <c r="G162" s="94"/>
      <c r="H162" s="94"/>
      <c r="I162" s="94"/>
      <c r="J162" s="94"/>
      <c r="K162" s="94"/>
      <c r="L162" s="94"/>
    </row>
    <row r="163" spans="2:12">
      <c r="B163" s="380"/>
      <c r="C163" s="94"/>
      <c r="D163" s="94"/>
      <c r="E163" s="94"/>
      <c r="F163" s="94"/>
      <c r="G163" s="94"/>
      <c r="H163" s="94"/>
      <c r="I163" s="94"/>
      <c r="J163" s="94"/>
      <c r="K163" s="94"/>
      <c r="L163" s="94"/>
    </row>
    <row r="164" spans="2:12">
      <c r="B164" s="380"/>
      <c r="C164" s="94"/>
      <c r="D164" s="94"/>
      <c r="E164" s="94"/>
      <c r="F164" s="94"/>
      <c r="G164" s="94"/>
      <c r="H164" s="94"/>
      <c r="I164" s="94"/>
      <c r="J164" s="94"/>
      <c r="K164" s="94"/>
      <c r="L164" s="94"/>
    </row>
    <row r="165" spans="2:12">
      <c r="B165" s="380"/>
      <c r="C165" s="94"/>
      <c r="D165" s="94"/>
      <c r="E165" s="94"/>
      <c r="F165" s="94"/>
      <c r="G165" s="94"/>
      <c r="H165" s="94"/>
      <c r="I165" s="94"/>
      <c r="J165" s="94"/>
      <c r="K165" s="94"/>
      <c r="L165" s="94"/>
    </row>
    <row r="166" spans="2:12">
      <c r="B166" s="380"/>
      <c r="C166" s="94"/>
      <c r="D166" s="94"/>
      <c r="E166" s="94"/>
      <c r="F166" s="94"/>
      <c r="G166" s="94"/>
      <c r="H166" s="94"/>
      <c r="I166" s="94"/>
      <c r="J166" s="94"/>
      <c r="K166" s="94"/>
      <c r="L166" s="94"/>
    </row>
    <row r="167" spans="2:12">
      <c r="B167" s="380"/>
      <c r="C167" s="94"/>
      <c r="D167" s="94"/>
      <c r="E167" s="94"/>
      <c r="F167" s="94"/>
      <c r="G167" s="94"/>
      <c r="H167" s="94"/>
      <c r="I167" s="94"/>
      <c r="J167" s="94"/>
      <c r="K167" s="94"/>
      <c r="L167" s="94"/>
    </row>
    <row r="168" spans="2:12">
      <c r="B168" s="380"/>
      <c r="C168" s="94"/>
      <c r="D168" s="94"/>
      <c r="E168" s="94"/>
      <c r="F168" s="94"/>
      <c r="G168" s="94"/>
      <c r="H168" s="94"/>
      <c r="I168" s="94"/>
      <c r="J168" s="94"/>
      <c r="K168" s="94"/>
      <c r="L168" s="94"/>
    </row>
    <row r="169" spans="2:12">
      <c r="B169" s="380"/>
      <c r="C169" s="94"/>
      <c r="D169" s="94"/>
      <c r="E169" s="94"/>
      <c r="F169" s="94"/>
      <c r="G169" s="94"/>
      <c r="H169" s="94"/>
      <c r="I169" s="94"/>
      <c r="J169" s="94"/>
      <c r="K169" s="94"/>
      <c r="L169" s="94"/>
    </row>
    <row r="170" spans="2:12">
      <c r="B170" s="380"/>
      <c r="C170" s="94"/>
      <c r="D170" s="94"/>
      <c r="E170" s="94"/>
      <c r="F170" s="94"/>
      <c r="G170" s="94"/>
      <c r="H170" s="94"/>
      <c r="I170" s="94"/>
      <c r="J170" s="94"/>
      <c r="K170" s="94"/>
      <c r="L170" s="94"/>
    </row>
    <row r="171" spans="2:12">
      <c r="B171" s="380"/>
      <c r="C171" s="94"/>
      <c r="D171" s="94"/>
      <c r="E171" s="94"/>
      <c r="F171" s="94"/>
      <c r="G171" s="94"/>
      <c r="H171" s="94"/>
      <c r="I171" s="94"/>
      <c r="J171" s="94"/>
      <c r="K171" s="94"/>
      <c r="L171" s="94"/>
    </row>
    <row r="172" spans="2:12">
      <c r="B172" s="380"/>
      <c r="C172" s="94"/>
      <c r="D172" s="94"/>
      <c r="E172" s="94"/>
      <c r="F172" s="94"/>
      <c r="G172" s="94"/>
      <c r="H172" s="94"/>
      <c r="I172" s="94"/>
      <c r="J172" s="94"/>
      <c r="K172" s="94"/>
      <c r="L172" s="94"/>
    </row>
    <row r="173" spans="2:12">
      <c r="B173" s="380"/>
      <c r="C173" s="94"/>
      <c r="D173" s="94"/>
      <c r="E173" s="94"/>
      <c r="F173" s="94"/>
      <c r="G173" s="94"/>
      <c r="H173" s="94"/>
      <c r="I173" s="94"/>
      <c r="J173" s="94"/>
      <c r="K173" s="94"/>
      <c r="L173" s="94"/>
    </row>
    <row r="174" spans="2:12">
      <c r="B174" s="380"/>
      <c r="C174" s="94"/>
      <c r="D174" s="94"/>
      <c r="E174" s="94"/>
      <c r="F174" s="94"/>
      <c r="G174" s="94"/>
      <c r="H174" s="94"/>
      <c r="I174" s="94"/>
      <c r="J174" s="94"/>
      <c r="K174" s="94"/>
      <c r="L174" s="94"/>
    </row>
    <row r="175" spans="2:12">
      <c r="B175" s="380"/>
      <c r="C175" s="94"/>
      <c r="D175" s="94"/>
      <c r="E175" s="94"/>
      <c r="F175" s="94"/>
      <c r="G175" s="94"/>
      <c r="H175" s="94"/>
      <c r="I175" s="94"/>
      <c r="J175" s="94"/>
      <c r="K175" s="94"/>
      <c r="L175" s="94"/>
    </row>
    <row r="176" spans="2:12">
      <c r="B176" s="380"/>
      <c r="C176" s="94"/>
      <c r="D176" s="94"/>
      <c r="E176" s="94"/>
      <c r="F176" s="94"/>
      <c r="G176" s="94"/>
      <c r="H176" s="94"/>
      <c r="I176" s="94"/>
      <c r="J176" s="94"/>
      <c r="K176" s="94"/>
      <c r="L176" s="94"/>
    </row>
    <row r="177" spans="2:12">
      <c r="B177" s="380"/>
      <c r="C177" s="94"/>
      <c r="D177" s="94"/>
      <c r="E177" s="94"/>
      <c r="F177" s="94"/>
      <c r="G177" s="94"/>
      <c r="H177" s="94"/>
      <c r="I177" s="94"/>
      <c r="J177" s="94"/>
      <c r="K177" s="94"/>
      <c r="L177" s="94"/>
    </row>
    <row r="178" spans="2:12">
      <c r="B178" s="380"/>
      <c r="C178" s="94"/>
      <c r="D178" s="94"/>
      <c r="E178" s="94"/>
      <c r="F178" s="94"/>
      <c r="G178" s="94"/>
      <c r="H178" s="94"/>
      <c r="I178" s="94"/>
      <c r="J178" s="94"/>
      <c r="K178" s="94"/>
      <c r="L178" s="94"/>
    </row>
    <row r="179" spans="2:12">
      <c r="B179" s="380"/>
      <c r="C179" s="94"/>
      <c r="D179" s="94"/>
      <c r="E179" s="94"/>
      <c r="F179" s="94"/>
      <c r="G179" s="94"/>
      <c r="H179" s="94"/>
      <c r="I179" s="94"/>
      <c r="J179" s="94"/>
      <c r="K179" s="94"/>
      <c r="L179" s="94"/>
    </row>
  </sheetData>
  <mergeCells count="34">
    <mergeCell ref="AQ12:AS12"/>
    <mergeCell ref="AQ13:AS13"/>
    <mergeCell ref="AQ14:AS14"/>
    <mergeCell ref="I12:J12"/>
    <mergeCell ref="I13:J13"/>
    <mergeCell ref="I14:J14"/>
    <mergeCell ref="I15:J15"/>
    <mergeCell ref="I16:J16"/>
    <mergeCell ref="E11:F11"/>
    <mergeCell ref="I11:K11"/>
    <mergeCell ref="G11:H11"/>
    <mergeCell ref="E1:K2"/>
    <mergeCell ref="F5:H5"/>
    <mergeCell ref="F6:H6"/>
    <mergeCell ref="F7:H7"/>
    <mergeCell ref="F4:K4"/>
    <mergeCell ref="F9:H9"/>
    <mergeCell ref="I5:J5"/>
    <mergeCell ref="I6:J6"/>
    <mergeCell ref="I7:J7"/>
    <mergeCell ref="I8:J8"/>
    <mergeCell ref="I9:J9"/>
    <mergeCell ref="F8:H8"/>
    <mergeCell ref="B39:C39"/>
    <mergeCell ref="E39:K39"/>
    <mergeCell ref="E52:K52"/>
    <mergeCell ref="F35:K35"/>
    <mergeCell ref="E53:K53"/>
    <mergeCell ref="E54:K54"/>
    <mergeCell ref="E55:K55"/>
    <mergeCell ref="E56:K56"/>
    <mergeCell ref="E36:K36"/>
    <mergeCell ref="E37:K37"/>
    <mergeCell ref="E38:K38"/>
  </mergeCells>
  <pageMargins left="0.75" right="0" top="0.75" bottom="0.75" header="0" footer="0"/>
  <pageSetup scale="92" fitToHeight="2" orientation="portrait"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36423-420C-40CA-B079-1FE8D2685E1F}">
  <sheetPr codeName="Sheet23">
    <tabColor rgb="FF002060"/>
    <pageSetUpPr fitToPage="1"/>
  </sheetPr>
  <dimension ref="A1:AQ390"/>
  <sheetViews>
    <sheetView zoomScaleNormal="100" workbookViewId="0">
      <selection activeCell="G16" sqref="G16"/>
    </sheetView>
  </sheetViews>
  <sheetFormatPr defaultColWidth="9.140625" defaultRowHeight="12.75"/>
  <cols>
    <col min="1" max="1" width="9.28515625" style="107" customWidth="1"/>
    <col min="2" max="2" width="11.28515625" style="107" customWidth="1"/>
    <col min="3" max="3" width="13.140625" style="107" customWidth="1"/>
    <col min="4" max="4" width="19.7109375" style="107" customWidth="1"/>
    <col min="5" max="6" width="6.5703125" style="107" customWidth="1"/>
    <col min="7" max="7" width="26.7109375" style="107" customWidth="1"/>
    <col min="8" max="8" width="22.42578125" style="107" customWidth="1"/>
    <col min="9" max="9" width="4.28515625" style="107" customWidth="1"/>
    <col min="10" max="10" width="4.140625" style="107" customWidth="1"/>
    <col min="11" max="43" width="9.140625" style="94"/>
    <col min="44" max="16384" width="9.140625" style="107"/>
  </cols>
  <sheetData>
    <row r="1" spans="1:43" ht="24.75" customHeight="1">
      <c r="A1" s="2211"/>
      <c r="B1" s="2212"/>
      <c r="C1" s="2212"/>
      <c r="D1" s="819" t="s">
        <v>869</v>
      </c>
      <c r="E1" s="292"/>
      <c r="F1" s="292"/>
      <c r="G1" s="292"/>
      <c r="H1" s="292"/>
      <c r="I1" s="292"/>
      <c r="J1" s="293"/>
    </row>
    <row r="2" spans="1:43" ht="25.5" customHeight="1" thickBot="1">
      <c r="A2" s="2213"/>
      <c r="B2" s="2214"/>
      <c r="C2" s="2214"/>
      <c r="D2" s="294" t="s">
        <v>870</v>
      </c>
      <c r="E2" s="295"/>
      <c r="F2" s="295"/>
      <c r="G2" s="295"/>
      <c r="H2" s="295"/>
      <c r="I2" s="295"/>
      <c r="J2" s="296"/>
    </row>
    <row r="3" spans="1:43" ht="17.100000000000001" customHeight="1" thickBot="1">
      <c r="A3" s="2228" t="s">
        <v>871</v>
      </c>
      <c r="B3" s="2229"/>
      <c r="C3" s="2215" t="str">
        <f>SupplierPlantName</f>
        <v>Raimes Gear Tech - Tennessee Plant</v>
      </c>
      <c r="D3" s="2216"/>
      <c r="E3" s="2216"/>
      <c r="F3" s="2217"/>
      <c r="G3" s="304" t="s">
        <v>872</v>
      </c>
      <c r="H3" s="2222" t="str">
        <f>PartNumber</f>
        <v>456734RT</v>
      </c>
      <c r="I3" s="2223"/>
      <c r="J3" s="2224"/>
      <c r="L3" s="494"/>
      <c r="M3" s="1792" t="s">
        <v>537</v>
      </c>
      <c r="N3" s="1793"/>
      <c r="O3" s="1794"/>
    </row>
    <row r="4" spans="1:43" ht="17.100000000000001" customHeight="1" thickBot="1">
      <c r="A4" s="2230" t="s">
        <v>437</v>
      </c>
      <c r="B4" s="2231"/>
      <c r="C4" s="560">
        <f>SupplierNumber</f>
        <v>45672</v>
      </c>
      <c r="D4" s="2219"/>
      <c r="E4" s="2220"/>
      <c r="F4" s="2221"/>
      <c r="G4" s="963" t="s">
        <v>873</v>
      </c>
      <c r="H4" s="2225" t="str">
        <f>PartName</f>
        <v>Lever</v>
      </c>
      <c r="I4" s="2226"/>
      <c r="J4" s="2227"/>
      <c r="L4" s="502"/>
      <c r="M4" s="2238" t="s">
        <v>542</v>
      </c>
      <c r="N4" s="2239"/>
      <c r="O4" s="2240"/>
    </row>
    <row r="5" spans="1:43" ht="17.100000000000001" customHeight="1" thickBot="1">
      <c r="A5" s="2232" t="s">
        <v>606</v>
      </c>
      <c r="B5" s="2233"/>
      <c r="C5" s="2234"/>
      <c r="D5" s="2235"/>
      <c r="E5" s="1281"/>
      <c r="F5" s="1562"/>
      <c r="G5" s="304" t="s">
        <v>11</v>
      </c>
      <c r="H5" s="2225" t="str">
        <f>DrawingNumber</f>
        <v>GH 675612</v>
      </c>
      <c r="I5" s="2226"/>
      <c r="J5" s="2227"/>
      <c r="L5" s="499"/>
      <c r="M5" s="804" t="s">
        <v>551</v>
      </c>
      <c r="N5" s="805"/>
      <c r="O5" s="806"/>
    </row>
    <row r="6" spans="1:43" ht="17.100000000000001" customHeight="1" thickBot="1">
      <c r="A6" s="2251" t="s">
        <v>874</v>
      </c>
      <c r="B6" s="2252"/>
      <c r="C6" s="2253"/>
      <c r="D6" s="2255"/>
      <c r="E6" s="1563"/>
      <c r="F6" s="1564"/>
      <c r="G6" s="304" t="s">
        <v>875</v>
      </c>
      <c r="H6" s="2225" t="str">
        <f>EngRevLevel</f>
        <v>C</v>
      </c>
      <c r="I6" s="2226"/>
      <c r="J6" s="2227"/>
      <c r="L6" s="500"/>
      <c r="M6" s="804" t="s">
        <v>556</v>
      </c>
      <c r="N6" s="805"/>
      <c r="O6" s="806"/>
    </row>
    <row r="7" spans="1:43" ht="17.100000000000001" customHeight="1" thickBot="1">
      <c r="A7" s="2254"/>
      <c r="B7" s="2011"/>
      <c r="C7" s="2012"/>
      <c r="D7" s="2256"/>
      <c r="E7" s="1560"/>
      <c r="F7" s="1561"/>
      <c r="G7" s="304" t="s">
        <v>876</v>
      </c>
      <c r="H7" s="2241">
        <f>EngRevLevelDate</f>
        <v>42676</v>
      </c>
      <c r="I7" s="2242"/>
      <c r="J7" s="2243"/>
    </row>
    <row r="8" spans="1:43" ht="27.75" customHeight="1">
      <c r="A8" s="305" t="s">
        <v>877</v>
      </c>
      <c r="B8" s="818" t="s">
        <v>878</v>
      </c>
      <c r="C8" s="305" t="s">
        <v>879</v>
      </c>
      <c r="D8" s="305" t="s">
        <v>880</v>
      </c>
      <c r="E8" s="2218" t="s">
        <v>614</v>
      </c>
      <c r="F8" s="2218"/>
      <c r="G8" s="306" t="s">
        <v>881</v>
      </c>
      <c r="H8" s="307" t="s">
        <v>618</v>
      </c>
      <c r="I8" s="964" t="s">
        <v>619</v>
      </c>
      <c r="J8" s="307" t="s">
        <v>620</v>
      </c>
    </row>
    <row r="9" spans="1:43" s="154" customFormat="1" ht="18" customHeight="1">
      <c r="A9" s="215"/>
      <c r="B9" s="291"/>
      <c r="C9" s="216"/>
      <c r="D9" s="217"/>
      <c r="E9" s="218"/>
      <c r="F9" s="219"/>
      <c r="G9" s="216"/>
      <c r="H9" s="217"/>
      <c r="I9" s="225" t="str">
        <f t="shared" ref="I9:I42" si="0">IF(D9="Reference","X",IF(MAX(G9:G9)&gt;(C9+F9),"",IF(MIN(G9:G9)&lt;(C9-E9),"","X")))</f>
        <v>X</v>
      </c>
      <c r="J9" s="226" t="str">
        <f t="shared" ref="J9:J42" si="1">IF(D9="Reference","",IF(MAX(G9:G9)&gt;(C9+F9),"X",IF(MIN(G9:G9)&lt;(C9-E9),"X","")))</f>
        <v/>
      </c>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row>
    <row r="10" spans="1:43" s="154" customFormat="1" ht="18" customHeight="1">
      <c r="A10" s="215"/>
      <c r="B10" s="291"/>
      <c r="C10" s="216"/>
      <c r="D10" s="217"/>
      <c r="E10" s="218"/>
      <c r="F10" s="219"/>
      <c r="G10" s="216"/>
      <c r="H10" s="217"/>
      <c r="I10" s="225" t="str">
        <f t="shared" si="0"/>
        <v>X</v>
      </c>
      <c r="J10" s="226" t="str">
        <f t="shared" si="1"/>
        <v/>
      </c>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row>
    <row r="11" spans="1:43" s="154" customFormat="1" ht="18" customHeight="1">
      <c r="A11" s="215"/>
      <c r="B11" s="291"/>
      <c r="C11" s="216"/>
      <c r="D11" s="217"/>
      <c r="E11" s="218"/>
      <c r="F11" s="219"/>
      <c r="G11" s="216"/>
      <c r="H11" s="217"/>
      <c r="I11" s="225" t="str">
        <f t="shared" si="0"/>
        <v>X</v>
      </c>
      <c r="J11" s="226" t="str">
        <f t="shared" si="1"/>
        <v/>
      </c>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row>
    <row r="12" spans="1:43" s="154" customFormat="1" ht="18" customHeight="1">
      <c r="A12" s="215"/>
      <c r="B12" s="291"/>
      <c r="C12" s="216"/>
      <c r="D12" s="217"/>
      <c r="E12" s="218"/>
      <c r="F12" s="219"/>
      <c r="G12" s="216"/>
      <c r="H12" s="217"/>
      <c r="I12" s="225" t="str">
        <f t="shared" si="0"/>
        <v>X</v>
      </c>
      <c r="J12" s="226" t="str">
        <f t="shared" si="1"/>
        <v/>
      </c>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row>
    <row r="13" spans="1:43" s="154" customFormat="1" ht="18" customHeight="1">
      <c r="A13" s="215"/>
      <c r="B13" s="291"/>
      <c r="C13" s="216"/>
      <c r="D13" s="217"/>
      <c r="E13" s="218"/>
      <c r="F13" s="219"/>
      <c r="G13" s="216"/>
      <c r="H13" s="217"/>
      <c r="I13" s="225" t="str">
        <f t="shared" si="0"/>
        <v>X</v>
      </c>
      <c r="J13" s="226" t="str">
        <f t="shared" si="1"/>
        <v/>
      </c>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row>
    <row r="14" spans="1:43" s="154" customFormat="1" ht="18" customHeight="1">
      <c r="A14" s="215"/>
      <c r="B14" s="291"/>
      <c r="C14" s="216"/>
      <c r="D14" s="217"/>
      <c r="E14" s="218"/>
      <c r="F14" s="219"/>
      <c r="G14" s="216"/>
      <c r="H14" s="217"/>
      <c r="I14" s="225" t="str">
        <f t="shared" si="0"/>
        <v>X</v>
      </c>
      <c r="J14" s="226" t="str">
        <f t="shared" si="1"/>
        <v/>
      </c>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row>
    <row r="15" spans="1:43" s="154" customFormat="1" ht="18" customHeight="1">
      <c r="A15" s="215"/>
      <c r="B15" s="291"/>
      <c r="C15" s="216"/>
      <c r="D15" s="217"/>
      <c r="E15" s="218"/>
      <c r="F15" s="219"/>
      <c r="G15" s="216"/>
      <c r="H15" s="217"/>
      <c r="I15" s="225" t="str">
        <f t="shared" si="0"/>
        <v>X</v>
      </c>
      <c r="J15" s="226" t="str">
        <f t="shared" si="1"/>
        <v/>
      </c>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row>
    <row r="16" spans="1:43" s="154" customFormat="1" ht="18" customHeight="1">
      <c r="A16" s="215"/>
      <c r="B16" s="291"/>
      <c r="C16" s="216"/>
      <c r="D16" s="217"/>
      <c r="E16" s="218"/>
      <c r="F16" s="219"/>
      <c r="G16" s="216"/>
      <c r="H16" s="217"/>
      <c r="I16" s="225" t="str">
        <f t="shared" si="0"/>
        <v>X</v>
      </c>
      <c r="J16" s="226" t="str">
        <f t="shared" si="1"/>
        <v/>
      </c>
      <c r="K16" s="339"/>
      <c r="L16" s="339"/>
      <c r="M16" s="339"/>
      <c r="N16" s="339"/>
      <c r="O16" s="339"/>
      <c r="P16" s="339"/>
      <c r="Q16" s="339"/>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row>
    <row r="17" spans="1:43" s="154" customFormat="1" ht="18" customHeight="1">
      <c r="A17" s="215"/>
      <c r="B17" s="291"/>
      <c r="C17" s="216"/>
      <c r="D17" s="217"/>
      <c r="E17" s="218"/>
      <c r="F17" s="219"/>
      <c r="G17" s="216"/>
      <c r="H17" s="217"/>
      <c r="I17" s="225" t="str">
        <f t="shared" si="0"/>
        <v>X</v>
      </c>
      <c r="J17" s="226" t="str">
        <f t="shared" si="1"/>
        <v/>
      </c>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row>
    <row r="18" spans="1:43" s="154" customFormat="1" ht="18" customHeight="1">
      <c r="A18" s="215"/>
      <c r="B18" s="291"/>
      <c r="C18" s="216"/>
      <c r="D18" s="217"/>
      <c r="E18" s="218"/>
      <c r="F18" s="219"/>
      <c r="G18" s="216"/>
      <c r="H18" s="217"/>
      <c r="I18" s="225" t="str">
        <f t="shared" si="0"/>
        <v>X</v>
      </c>
      <c r="J18" s="226" t="str">
        <f t="shared" si="1"/>
        <v/>
      </c>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row>
    <row r="19" spans="1:43" s="154" customFormat="1" ht="18" customHeight="1">
      <c r="A19" s="215"/>
      <c r="B19" s="291"/>
      <c r="C19" s="216"/>
      <c r="D19" s="217"/>
      <c r="E19" s="218"/>
      <c r="F19" s="219"/>
      <c r="G19" s="216"/>
      <c r="H19" s="217"/>
      <c r="I19" s="225" t="str">
        <f t="shared" si="0"/>
        <v>X</v>
      </c>
      <c r="J19" s="226" t="str">
        <f t="shared" si="1"/>
        <v/>
      </c>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row>
    <row r="20" spans="1:43" s="154" customFormat="1" ht="18" customHeight="1">
      <c r="A20" s="215"/>
      <c r="B20" s="291"/>
      <c r="C20" s="216"/>
      <c r="D20" s="217"/>
      <c r="E20" s="218"/>
      <c r="F20" s="219"/>
      <c r="G20" s="216"/>
      <c r="H20" s="217"/>
      <c r="I20" s="225" t="str">
        <f t="shared" si="0"/>
        <v>X</v>
      </c>
      <c r="J20" s="226" t="str">
        <f t="shared" si="1"/>
        <v/>
      </c>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row>
    <row r="21" spans="1:43" s="154" customFormat="1" ht="18" customHeight="1">
      <c r="A21" s="215"/>
      <c r="B21" s="291"/>
      <c r="C21" s="216"/>
      <c r="D21" s="217"/>
      <c r="E21" s="218"/>
      <c r="F21" s="219"/>
      <c r="G21" s="216"/>
      <c r="H21" s="217"/>
      <c r="I21" s="225" t="str">
        <f t="shared" si="0"/>
        <v>X</v>
      </c>
      <c r="J21" s="226" t="str">
        <f t="shared" si="1"/>
        <v/>
      </c>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row>
    <row r="22" spans="1:43" s="154" customFormat="1" ht="18" customHeight="1">
      <c r="A22" s="215"/>
      <c r="B22" s="291"/>
      <c r="C22" s="216"/>
      <c r="D22" s="217"/>
      <c r="E22" s="218"/>
      <c r="F22" s="219"/>
      <c r="G22" s="216"/>
      <c r="H22" s="217"/>
      <c r="I22" s="225" t="str">
        <f t="shared" si="0"/>
        <v>X</v>
      </c>
      <c r="J22" s="226" t="str">
        <f t="shared" si="1"/>
        <v/>
      </c>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row>
    <row r="23" spans="1:43" s="154" customFormat="1" ht="18" customHeight="1">
      <c r="A23" s="215"/>
      <c r="B23" s="291"/>
      <c r="C23" s="216"/>
      <c r="D23" s="217"/>
      <c r="E23" s="218"/>
      <c r="F23" s="219"/>
      <c r="G23" s="216"/>
      <c r="H23" s="217"/>
      <c r="I23" s="225" t="str">
        <f t="shared" si="0"/>
        <v>X</v>
      </c>
      <c r="J23" s="226" t="str">
        <f t="shared" si="1"/>
        <v/>
      </c>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row>
    <row r="24" spans="1:43" s="154" customFormat="1" ht="18" customHeight="1">
      <c r="A24" s="215"/>
      <c r="B24" s="291"/>
      <c r="C24" s="216"/>
      <c r="D24" s="217"/>
      <c r="E24" s="218"/>
      <c r="F24" s="219"/>
      <c r="G24" s="216"/>
      <c r="H24" s="217"/>
      <c r="I24" s="225" t="str">
        <f t="shared" si="0"/>
        <v>X</v>
      </c>
      <c r="J24" s="226" t="str">
        <f t="shared" si="1"/>
        <v/>
      </c>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39"/>
      <c r="AK24" s="339"/>
      <c r="AL24" s="339"/>
      <c r="AM24" s="339"/>
      <c r="AN24" s="339"/>
      <c r="AO24" s="339"/>
      <c r="AP24" s="339"/>
      <c r="AQ24" s="339"/>
    </row>
    <row r="25" spans="1:43" s="154" customFormat="1" ht="18" customHeight="1">
      <c r="A25" s="215"/>
      <c r="B25" s="291"/>
      <c r="C25" s="216"/>
      <c r="D25" s="217"/>
      <c r="E25" s="218"/>
      <c r="F25" s="219"/>
      <c r="G25" s="216"/>
      <c r="H25" s="217"/>
      <c r="I25" s="225" t="str">
        <f t="shared" si="0"/>
        <v>X</v>
      </c>
      <c r="J25" s="226" t="str">
        <f t="shared" si="1"/>
        <v/>
      </c>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row>
    <row r="26" spans="1:43" s="154" customFormat="1" ht="18" customHeight="1">
      <c r="A26" s="215"/>
      <c r="B26" s="291"/>
      <c r="C26" s="216"/>
      <c r="D26" s="217"/>
      <c r="E26" s="218"/>
      <c r="F26" s="219"/>
      <c r="G26" s="216"/>
      <c r="H26" s="217"/>
      <c r="I26" s="225" t="str">
        <f t="shared" si="0"/>
        <v>X</v>
      </c>
      <c r="J26" s="226" t="str">
        <f t="shared" si="1"/>
        <v/>
      </c>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row>
    <row r="27" spans="1:43" s="154" customFormat="1" ht="18" customHeight="1">
      <c r="A27" s="215"/>
      <c r="B27" s="291"/>
      <c r="C27" s="216"/>
      <c r="D27" s="217"/>
      <c r="E27" s="218"/>
      <c r="F27" s="219"/>
      <c r="G27" s="216"/>
      <c r="H27" s="217"/>
      <c r="I27" s="225" t="str">
        <f t="shared" si="0"/>
        <v>X</v>
      </c>
      <c r="J27" s="226" t="str">
        <f t="shared" si="1"/>
        <v/>
      </c>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c r="AK27" s="339"/>
      <c r="AL27" s="339"/>
      <c r="AM27" s="339"/>
      <c r="AN27" s="339"/>
      <c r="AO27" s="339"/>
      <c r="AP27" s="339"/>
      <c r="AQ27" s="339"/>
    </row>
    <row r="28" spans="1:43" s="154" customFormat="1" ht="18" customHeight="1">
      <c r="A28" s="215"/>
      <c r="B28" s="291"/>
      <c r="C28" s="216"/>
      <c r="D28" s="217"/>
      <c r="E28" s="218"/>
      <c r="F28" s="219"/>
      <c r="G28" s="216"/>
      <c r="H28" s="217"/>
      <c r="I28" s="225" t="str">
        <f t="shared" si="0"/>
        <v>X</v>
      </c>
      <c r="J28" s="226" t="str">
        <f t="shared" si="1"/>
        <v/>
      </c>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row>
    <row r="29" spans="1:43" s="154" customFormat="1" ht="18" customHeight="1">
      <c r="A29" s="215"/>
      <c r="B29" s="291"/>
      <c r="C29" s="216"/>
      <c r="D29" s="217"/>
      <c r="E29" s="218"/>
      <c r="F29" s="219"/>
      <c r="G29" s="216"/>
      <c r="H29" s="217"/>
      <c r="I29" s="225" t="str">
        <f t="shared" si="0"/>
        <v>X</v>
      </c>
      <c r="J29" s="226" t="str">
        <f t="shared" si="1"/>
        <v/>
      </c>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row>
    <row r="30" spans="1:43" s="154" customFormat="1" ht="18" customHeight="1">
      <c r="A30" s="215"/>
      <c r="B30" s="291"/>
      <c r="C30" s="216"/>
      <c r="D30" s="217"/>
      <c r="E30" s="218"/>
      <c r="F30" s="219"/>
      <c r="G30" s="216"/>
      <c r="H30" s="217"/>
      <c r="I30" s="225" t="str">
        <f t="shared" si="0"/>
        <v>X</v>
      </c>
      <c r="J30" s="226" t="str">
        <f t="shared" si="1"/>
        <v/>
      </c>
      <c r="K30" s="339"/>
      <c r="L30" s="339"/>
      <c r="M30" s="339"/>
      <c r="N30" s="339"/>
      <c r="O30" s="339"/>
      <c r="P30" s="339"/>
      <c r="Q30" s="339"/>
      <c r="R30" s="339"/>
      <c r="S30" s="339"/>
      <c r="T30" s="339"/>
      <c r="U30" s="339"/>
      <c r="V30" s="339"/>
      <c r="W30" s="339"/>
      <c r="X30" s="339"/>
      <c r="Y30" s="339"/>
      <c r="Z30" s="339"/>
      <c r="AA30" s="339"/>
      <c r="AB30" s="339"/>
      <c r="AC30" s="339"/>
      <c r="AD30" s="339"/>
      <c r="AE30" s="339"/>
      <c r="AF30" s="339"/>
      <c r="AG30" s="339"/>
      <c r="AH30" s="339"/>
      <c r="AI30" s="339"/>
      <c r="AJ30" s="339"/>
      <c r="AK30" s="339"/>
      <c r="AL30" s="339"/>
      <c r="AM30" s="339"/>
      <c r="AN30" s="339"/>
      <c r="AO30" s="339"/>
      <c r="AP30" s="339"/>
      <c r="AQ30" s="339"/>
    </row>
    <row r="31" spans="1:43" s="154" customFormat="1" ht="18" customHeight="1">
      <c r="A31" s="215"/>
      <c r="B31" s="291"/>
      <c r="C31" s="216"/>
      <c r="D31" s="217"/>
      <c r="E31" s="218"/>
      <c r="F31" s="219"/>
      <c r="G31" s="216"/>
      <c r="H31" s="217"/>
      <c r="I31" s="225" t="str">
        <f t="shared" si="0"/>
        <v>X</v>
      </c>
      <c r="J31" s="226" t="str">
        <f t="shared" si="1"/>
        <v/>
      </c>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39"/>
      <c r="AO31" s="339"/>
      <c r="AP31" s="339"/>
      <c r="AQ31" s="339"/>
    </row>
    <row r="32" spans="1:43" s="154" customFormat="1" ht="18" customHeight="1">
      <c r="A32" s="215"/>
      <c r="B32" s="291"/>
      <c r="C32" s="216"/>
      <c r="D32" s="217"/>
      <c r="E32" s="218"/>
      <c r="F32" s="219"/>
      <c r="G32" s="216"/>
      <c r="H32" s="217"/>
      <c r="I32" s="225" t="str">
        <f t="shared" si="0"/>
        <v>X</v>
      </c>
      <c r="J32" s="226" t="str">
        <f t="shared" si="1"/>
        <v/>
      </c>
      <c r="K32" s="339"/>
      <c r="L32" s="339"/>
      <c r="M32" s="339"/>
      <c r="N32" s="339"/>
      <c r="O32" s="339"/>
      <c r="P32" s="339"/>
      <c r="Q32" s="339"/>
      <c r="R32" s="339"/>
      <c r="S32" s="339"/>
      <c r="T32" s="339"/>
      <c r="U32" s="339"/>
      <c r="V32" s="339"/>
      <c r="W32" s="339"/>
      <c r="X32" s="339"/>
      <c r="Y32" s="339"/>
      <c r="Z32" s="339"/>
      <c r="AA32" s="339"/>
      <c r="AB32" s="339"/>
      <c r="AC32" s="339"/>
      <c r="AD32" s="339"/>
      <c r="AE32" s="339"/>
      <c r="AF32" s="339"/>
      <c r="AG32" s="339"/>
      <c r="AH32" s="339"/>
      <c r="AI32" s="339"/>
      <c r="AJ32" s="339"/>
      <c r="AK32" s="339"/>
      <c r="AL32" s="339"/>
      <c r="AM32" s="339"/>
      <c r="AN32" s="339"/>
      <c r="AO32" s="339"/>
      <c r="AP32" s="339"/>
      <c r="AQ32" s="339"/>
    </row>
    <row r="33" spans="1:43" s="154" customFormat="1" ht="18" customHeight="1">
      <c r="A33" s="215"/>
      <c r="B33" s="291"/>
      <c r="C33" s="216"/>
      <c r="D33" s="217"/>
      <c r="E33" s="218"/>
      <c r="F33" s="219"/>
      <c r="G33" s="216"/>
      <c r="H33" s="217"/>
      <c r="I33" s="225" t="str">
        <f t="shared" si="0"/>
        <v>X</v>
      </c>
      <c r="J33" s="226" t="str">
        <f t="shared" si="1"/>
        <v/>
      </c>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339"/>
      <c r="AI33" s="339"/>
      <c r="AJ33" s="339"/>
      <c r="AK33" s="339"/>
      <c r="AL33" s="339"/>
      <c r="AM33" s="339"/>
      <c r="AN33" s="339"/>
      <c r="AO33" s="339"/>
      <c r="AP33" s="339"/>
      <c r="AQ33" s="339"/>
    </row>
    <row r="34" spans="1:43" s="154" customFormat="1" ht="18" customHeight="1">
      <c r="A34" s="215"/>
      <c r="B34" s="291"/>
      <c r="C34" s="216"/>
      <c r="D34" s="217"/>
      <c r="E34" s="218"/>
      <c r="F34" s="219"/>
      <c r="G34" s="216"/>
      <c r="H34" s="217"/>
      <c r="I34" s="225" t="str">
        <f t="shared" si="0"/>
        <v>X</v>
      </c>
      <c r="J34" s="226" t="str">
        <f t="shared" si="1"/>
        <v/>
      </c>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row>
    <row r="35" spans="1:43" s="154" customFormat="1" ht="18" customHeight="1">
      <c r="A35" s="215"/>
      <c r="B35" s="291"/>
      <c r="C35" s="216"/>
      <c r="D35" s="217"/>
      <c r="E35" s="218"/>
      <c r="F35" s="219"/>
      <c r="G35" s="216"/>
      <c r="H35" s="217"/>
      <c r="I35" s="225" t="str">
        <f t="shared" si="0"/>
        <v>X</v>
      </c>
      <c r="J35" s="226" t="str">
        <f t="shared" si="1"/>
        <v/>
      </c>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row>
    <row r="36" spans="1:43" s="154" customFormat="1" ht="18" customHeight="1">
      <c r="A36" s="215"/>
      <c r="B36" s="291"/>
      <c r="C36" s="216"/>
      <c r="D36" s="217"/>
      <c r="E36" s="218"/>
      <c r="F36" s="219"/>
      <c r="G36" s="216"/>
      <c r="H36" s="217"/>
      <c r="I36" s="225" t="str">
        <f t="shared" si="0"/>
        <v>X</v>
      </c>
      <c r="J36" s="226" t="str">
        <f t="shared" si="1"/>
        <v/>
      </c>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row>
    <row r="37" spans="1:43" s="154" customFormat="1" ht="18" customHeight="1">
      <c r="A37" s="215"/>
      <c r="B37" s="291"/>
      <c r="C37" s="216"/>
      <c r="D37" s="217"/>
      <c r="E37" s="218"/>
      <c r="F37" s="219"/>
      <c r="G37" s="216"/>
      <c r="H37" s="217"/>
      <c r="I37" s="225" t="str">
        <f t="shared" si="0"/>
        <v>X</v>
      </c>
      <c r="J37" s="226" t="str">
        <f t="shared" si="1"/>
        <v/>
      </c>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39"/>
      <c r="AO37" s="339"/>
      <c r="AP37" s="339"/>
      <c r="AQ37" s="339"/>
    </row>
    <row r="38" spans="1:43" s="154" customFormat="1" ht="18" customHeight="1">
      <c r="A38" s="215"/>
      <c r="B38" s="291"/>
      <c r="C38" s="216"/>
      <c r="D38" s="217"/>
      <c r="E38" s="218"/>
      <c r="F38" s="219"/>
      <c r="G38" s="216"/>
      <c r="H38" s="217"/>
      <c r="I38" s="225" t="str">
        <f t="shared" si="0"/>
        <v>X</v>
      </c>
      <c r="J38" s="226" t="str">
        <f t="shared" si="1"/>
        <v/>
      </c>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row>
    <row r="39" spans="1:43" s="154" customFormat="1" ht="18" customHeight="1">
      <c r="A39" s="215"/>
      <c r="B39" s="291"/>
      <c r="C39" s="216"/>
      <c r="D39" s="217"/>
      <c r="E39" s="218"/>
      <c r="F39" s="219"/>
      <c r="G39" s="216"/>
      <c r="H39" s="217"/>
      <c r="I39" s="225" t="str">
        <f t="shared" si="0"/>
        <v>X</v>
      </c>
      <c r="J39" s="226" t="str">
        <f t="shared" si="1"/>
        <v/>
      </c>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row>
    <row r="40" spans="1:43" s="154" customFormat="1" ht="18" customHeight="1">
      <c r="A40" s="215"/>
      <c r="B40" s="291"/>
      <c r="C40" s="216"/>
      <c r="D40" s="217"/>
      <c r="E40" s="218"/>
      <c r="F40" s="219"/>
      <c r="G40" s="216"/>
      <c r="H40" s="217"/>
      <c r="I40" s="225" t="str">
        <f t="shared" si="0"/>
        <v>X</v>
      </c>
      <c r="J40" s="226" t="str">
        <f t="shared" si="1"/>
        <v/>
      </c>
      <c r="K40" s="339"/>
      <c r="L40" s="339"/>
      <c r="M40" s="339"/>
      <c r="N40" s="339"/>
      <c r="O40" s="339"/>
      <c r="P40" s="339"/>
      <c r="Q40" s="339"/>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39"/>
    </row>
    <row r="41" spans="1:43" s="154" customFormat="1" ht="18" customHeight="1">
      <c r="A41" s="215"/>
      <c r="B41" s="291"/>
      <c r="C41" s="216"/>
      <c r="D41" s="217"/>
      <c r="E41" s="218"/>
      <c r="F41" s="219"/>
      <c r="G41" s="216"/>
      <c r="H41" s="217"/>
      <c r="I41" s="225" t="str">
        <f t="shared" si="0"/>
        <v>X</v>
      </c>
      <c r="J41" s="226" t="str">
        <f t="shared" si="1"/>
        <v/>
      </c>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row>
    <row r="42" spans="1:43" s="154" customFormat="1" ht="18" customHeight="1">
      <c r="A42" s="215"/>
      <c r="B42" s="291"/>
      <c r="C42" s="216"/>
      <c r="D42" s="217"/>
      <c r="E42" s="218"/>
      <c r="F42" s="219"/>
      <c r="G42" s="216"/>
      <c r="H42" s="217"/>
      <c r="I42" s="225" t="str">
        <f t="shared" si="0"/>
        <v>X</v>
      </c>
      <c r="J42" s="226" t="str">
        <f t="shared" si="1"/>
        <v/>
      </c>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c r="AO42" s="339"/>
      <c r="AP42" s="339"/>
      <c r="AQ42" s="339"/>
    </row>
    <row r="43" spans="1:43" s="154" customFormat="1" ht="15.95" customHeight="1">
      <c r="A43" s="2244" t="s">
        <v>882</v>
      </c>
      <c r="B43" s="2245"/>
      <c r="C43" s="2245"/>
      <c r="D43" s="2245"/>
      <c r="E43" s="2245"/>
      <c r="F43" s="2245"/>
      <c r="G43" s="2245"/>
      <c r="H43" s="2245"/>
      <c r="I43" s="2245"/>
      <c r="J43" s="2246"/>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row>
    <row r="44" spans="1:43" s="154" customFormat="1" ht="15.95" customHeight="1">
      <c r="A44" s="2247"/>
      <c r="B44" s="2248"/>
      <c r="C44" s="2248"/>
      <c r="D44" s="2248"/>
      <c r="E44" s="2248"/>
      <c r="F44" s="2248"/>
      <c r="G44" s="2248"/>
      <c r="H44" s="2248"/>
      <c r="I44" s="2248"/>
      <c r="J44" s="224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39"/>
      <c r="AN44" s="339"/>
      <c r="AO44" s="339"/>
      <c r="AP44" s="339"/>
      <c r="AQ44" s="339"/>
    </row>
    <row r="45" spans="1:43" s="154" customFormat="1" ht="15.95" customHeight="1">
      <c r="A45" s="58"/>
      <c r="B45" s="58"/>
      <c r="C45" s="227" t="s">
        <v>628</v>
      </c>
      <c r="D45" s="228"/>
      <c r="E45" s="229"/>
      <c r="F45" s="228"/>
      <c r="G45" s="228"/>
      <c r="H45" s="228"/>
      <c r="I45" s="230"/>
      <c r="J45" s="231"/>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row>
    <row r="46" spans="1:43" ht="4.5" customHeight="1">
      <c r="A46" s="53"/>
      <c r="B46" s="53"/>
      <c r="C46" s="53"/>
      <c r="D46" s="53"/>
      <c r="E46" s="53"/>
      <c r="F46" s="53"/>
      <c r="G46" s="53"/>
      <c r="H46" s="53"/>
      <c r="I46" s="53"/>
      <c r="J46" s="53"/>
    </row>
    <row r="47" spans="1:43">
      <c r="A47" s="232"/>
      <c r="B47" s="232"/>
      <c r="C47" s="53"/>
      <c r="D47" s="53"/>
      <c r="E47" s="56"/>
      <c r="F47" s="56"/>
      <c r="G47" s="2250"/>
      <c r="H47" s="2250"/>
      <c r="I47" s="2250"/>
      <c r="J47" s="2250"/>
      <c r="K47" s="299"/>
    </row>
    <row r="48" spans="1:43" ht="4.5" customHeight="1">
      <c r="A48" s="53"/>
      <c r="B48" s="53"/>
      <c r="C48" s="53"/>
      <c r="D48" s="53"/>
      <c r="E48" s="53"/>
      <c r="F48" s="53"/>
      <c r="G48" s="53"/>
      <c r="H48" s="53"/>
      <c r="I48" s="53"/>
      <c r="J48" s="53"/>
    </row>
    <row r="49" spans="1:15" ht="15.75" customHeight="1">
      <c r="A49" s="1412"/>
      <c r="B49" s="1412"/>
      <c r="C49" s="1412"/>
      <c r="D49" s="233"/>
      <c r="E49" s="965" t="s">
        <v>630</v>
      </c>
      <c r="F49" s="966"/>
      <c r="G49" s="859" t="s">
        <v>631</v>
      </c>
      <c r="H49" s="966" t="s">
        <v>632</v>
      </c>
      <c r="I49" s="966"/>
      <c r="J49" s="947"/>
      <c r="K49" s="423"/>
      <c r="L49" s="423"/>
      <c r="N49" s="423"/>
      <c r="O49" s="423"/>
    </row>
    <row r="50" spans="1:15" ht="24.75" customHeight="1">
      <c r="A50" s="2236"/>
      <c r="B50" s="2236"/>
      <c r="C50" s="2236"/>
      <c r="D50" s="233"/>
      <c r="E50" s="967"/>
      <c r="F50" s="968"/>
      <c r="G50" s="968"/>
      <c r="H50" s="968"/>
      <c r="I50" s="968"/>
      <c r="J50" s="969"/>
      <c r="K50" s="424"/>
      <c r="L50" s="424"/>
      <c r="M50" s="2237"/>
      <c r="N50" s="2237"/>
      <c r="O50" s="2237"/>
    </row>
    <row r="52" spans="1:15">
      <c r="A52" s="94"/>
      <c r="B52" s="94"/>
      <c r="C52" s="94"/>
      <c r="D52" s="94"/>
      <c r="E52" s="94"/>
      <c r="F52" s="94"/>
      <c r="G52" s="94"/>
      <c r="H52" s="94"/>
      <c r="I52" s="94"/>
      <c r="J52" s="94"/>
    </row>
    <row r="53" spans="1:15">
      <c r="A53" s="94"/>
      <c r="B53" s="94"/>
      <c r="C53" s="94"/>
      <c r="D53" s="94"/>
      <c r="E53" s="94"/>
      <c r="F53" s="94"/>
      <c r="G53" s="94"/>
      <c r="H53" s="94"/>
      <c r="I53" s="94"/>
      <c r="J53" s="94"/>
    </row>
    <row r="54" spans="1:15">
      <c r="A54" s="94"/>
      <c r="B54" s="94"/>
      <c r="C54" s="94"/>
      <c r="D54" s="94"/>
      <c r="E54" s="94"/>
      <c r="F54" s="94"/>
      <c r="G54" s="94"/>
      <c r="H54" s="94"/>
      <c r="I54" s="94"/>
      <c r="J54" s="94"/>
    </row>
    <row r="55" spans="1:15">
      <c r="A55" s="94"/>
      <c r="B55" s="94"/>
      <c r="C55" s="94"/>
      <c r="D55" s="94"/>
      <c r="E55" s="94"/>
      <c r="F55" s="94"/>
      <c r="G55" s="94"/>
      <c r="H55" s="94"/>
      <c r="I55" s="94"/>
      <c r="J55" s="94"/>
    </row>
    <row r="56" spans="1:15">
      <c r="A56" s="94"/>
      <c r="B56" s="94"/>
      <c r="C56" s="94"/>
      <c r="D56" s="94"/>
      <c r="E56" s="94"/>
      <c r="F56" s="94"/>
      <c r="G56" s="94"/>
      <c r="H56" s="94"/>
      <c r="I56" s="94"/>
      <c r="J56" s="94"/>
    </row>
    <row r="57" spans="1:15">
      <c r="A57" s="94"/>
      <c r="B57" s="94"/>
      <c r="C57" s="94"/>
      <c r="D57" s="94"/>
      <c r="E57" s="94"/>
      <c r="F57" s="94"/>
      <c r="G57" s="94"/>
      <c r="H57" s="94"/>
      <c r="I57" s="94"/>
      <c r="J57" s="94"/>
    </row>
    <row r="58" spans="1:15">
      <c r="A58" s="94"/>
      <c r="B58" s="94"/>
      <c r="C58" s="94"/>
      <c r="D58" s="94"/>
      <c r="E58" s="94"/>
      <c r="F58" s="94"/>
      <c r="G58" s="94"/>
      <c r="H58" s="94"/>
      <c r="I58" s="94"/>
      <c r="J58" s="94"/>
    </row>
    <row r="59" spans="1:15">
      <c r="A59" s="94"/>
      <c r="B59" s="94"/>
      <c r="C59" s="94"/>
      <c r="D59" s="94"/>
      <c r="E59" s="94"/>
      <c r="F59" s="94"/>
      <c r="G59" s="94"/>
      <c r="H59" s="94"/>
      <c r="I59" s="94"/>
      <c r="J59" s="94"/>
    </row>
    <row r="60" spans="1:15">
      <c r="A60" s="94"/>
      <c r="B60" s="94"/>
      <c r="C60" s="94"/>
      <c r="D60" s="94"/>
      <c r="E60" s="94"/>
      <c r="F60" s="94"/>
      <c r="G60" s="94"/>
      <c r="H60" s="94"/>
      <c r="I60" s="94"/>
      <c r="J60" s="94"/>
    </row>
    <row r="61" spans="1:15">
      <c r="A61" s="94"/>
      <c r="B61" s="94"/>
      <c r="C61" s="94"/>
      <c r="D61" s="94"/>
      <c r="E61" s="94"/>
      <c r="F61" s="94"/>
      <c r="G61" s="94"/>
      <c r="H61" s="94"/>
      <c r="I61" s="94"/>
      <c r="J61" s="94"/>
    </row>
    <row r="62" spans="1:15">
      <c r="A62" s="94"/>
      <c r="B62" s="94"/>
      <c r="C62" s="94"/>
      <c r="D62" s="94"/>
      <c r="E62" s="94"/>
      <c r="F62" s="94"/>
      <c r="G62" s="94"/>
      <c r="H62" s="94"/>
      <c r="I62" s="94"/>
      <c r="J62" s="94"/>
    </row>
    <row r="63" spans="1:15">
      <c r="A63" s="94"/>
      <c r="B63" s="94"/>
      <c r="C63" s="94"/>
      <c r="D63" s="94"/>
      <c r="E63" s="94"/>
      <c r="F63" s="94"/>
      <c r="G63" s="94"/>
      <c r="H63" s="94"/>
      <c r="I63" s="94"/>
      <c r="J63" s="94"/>
    </row>
    <row r="64" spans="1:15">
      <c r="A64" s="94"/>
      <c r="B64" s="94"/>
      <c r="C64" s="94"/>
      <c r="D64" s="94"/>
      <c r="E64" s="94"/>
      <c r="F64" s="94"/>
      <c r="G64" s="94"/>
      <c r="H64" s="94"/>
      <c r="I64" s="94"/>
      <c r="J64" s="94"/>
    </row>
    <row r="65" spans="1:10">
      <c r="A65" s="94"/>
      <c r="B65" s="94"/>
      <c r="C65" s="94"/>
      <c r="D65" s="94"/>
      <c r="E65" s="94"/>
      <c r="F65" s="94"/>
      <c r="G65" s="94"/>
      <c r="H65" s="94"/>
      <c r="I65" s="94"/>
      <c r="J65" s="94"/>
    </row>
    <row r="66" spans="1:10">
      <c r="A66" s="94"/>
      <c r="B66" s="94"/>
      <c r="C66" s="94"/>
      <c r="D66" s="94"/>
      <c r="E66" s="94"/>
      <c r="F66" s="94"/>
      <c r="G66" s="94"/>
      <c r="H66" s="94"/>
      <c r="I66" s="94"/>
      <c r="J66" s="94"/>
    </row>
    <row r="67" spans="1:10">
      <c r="A67" s="94"/>
      <c r="B67" s="94"/>
      <c r="C67" s="94"/>
      <c r="D67" s="94"/>
      <c r="E67" s="94"/>
      <c r="F67" s="94"/>
      <c r="G67" s="94"/>
      <c r="H67" s="94"/>
      <c r="I67" s="94"/>
      <c r="J67" s="94"/>
    </row>
    <row r="68" spans="1:10">
      <c r="A68" s="94"/>
      <c r="B68" s="94"/>
      <c r="C68" s="94"/>
      <c r="D68" s="94"/>
      <c r="E68" s="94"/>
      <c r="F68" s="94"/>
      <c r="G68" s="94"/>
      <c r="H68" s="94"/>
      <c r="I68" s="94"/>
      <c r="J68" s="94"/>
    </row>
    <row r="69" spans="1:10">
      <c r="A69" s="94"/>
      <c r="B69" s="94"/>
      <c r="C69" s="94"/>
      <c r="D69" s="94"/>
      <c r="E69" s="94"/>
      <c r="F69" s="94"/>
      <c r="G69" s="94"/>
      <c r="H69" s="94"/>
      <c r="I69" s="94"/>
      <c r="J69" s="94"/>
    </row>
    <row r="70" spans="1:10">
      <c r="A70" s="94"/>
      <c r="B70" s="94"/>
      <c r="C70" s="94"/>
      <c r="D70" s="94"/>
      <c r="E70" s="94"/>
      <c r="F70" s="94"/>
      <c r="G70" s="94"/>
      <c r="H70" s="94"/>
      <c r="I70" s="94"/>
      <c r="J70" s="94"/>
    </row>
    <row r="71" spans="1:10">
      <c r="A71" s="94"/>
      <c r="B71" s="94"/>
      <c r="C71" s="94"/>
      <c r="D71" s="94"/>
      <c r="E71" s="94"/>
      <c r="F71" s="94"/>
      <c r="G71" s="94"/>
      <c r="H71" s="94"/>
      <c r="I71" s="94"/>
      <c r="J71" s="94"/>
    </row>
    <row r="72" spans="1:10">
      <c r="A72" s="94"/>
      <c r="B72" s="94"/>
      <c r="C72" s="94"/>
      <c r="D72" s="94"/>
      <c r="E72" s="94"/>
      <c r="F72" s="94"/>
      <c r="G72" s="94"/>
      <c r="H72" s="94"/>
      <c r="I72" s="94"/>
      <c r="J72" s="94"/>
    </row>
    <row r="73" spans="1:10">
      <c r="A73" s="94"/>
      <c r="B73" s="94"/>
      <c r="C73" s="94"/>
      <c r="D73" s="94"/>
      <c r="E73" s="94"/>
      <c r="F73" s="94"/>
      <c r="G73" s="94"/>
      <c r="H73" s="94"/>
      <c r="I73" s="94"/>
      <c r="J73" s="94"/>
    </row>
    <row r="74" spans="1:10">
      <c r="A74" s="94"/>
      <c r="B74" s="94"/>
      <c r="C74" s="94"/>
      <c r="D74" s="94"/>
      <c r="E74" s="94"/>
      <c r="F74" s="94"/>
      <c r="G74" s="94"/>
      <c r="H74" s="94"/>
      <c r="I74" s="94"/>
      <c r="J74" s="94"/>
    </row>
    <row r="75" spans="1:10">
      <c r="A75" s="94"/>
      <c r="B75" s="94"/>
      <c r="C75" s="94"/>
      <c r="D75" s="94"/>
      <c r="E75" s="94"/>
      <c r="F75" s="94"/>
      <c r="G75" s="94"/>
      <c r="H75" s="94"/>
      <c r="I75" s="94"/>
      <c r="J75" s="94"/>
    </row>
    <row r="76" spans="1:10">
      <c r="A76" s="94"/>
      <c r="B76" s="94"/>
      <c r="C76" s="94"/>
      <c r="D76" s="94"/>
      <c r="E76" s="94"/>
      <c r="F76" s="94"/>
      <c r="G76" s="94"/>
      <c r="H76" s="94"/>
      <c r="I76" s="94"/>
      <c r="J76" s="94"/>
    </row>
    <row r="77" spans="1:10">
      <c r="A77" s="94"/>
      <c r="B77" s="94"/>
      <c r="C77" s="94"/>
      <c r="D77" s="94"/>
      <c r="E77" s="94"/>
      <c r="F77" s="94"/>
      <c r="G77" s="94"/>
      <c r="H77" s="94"/>
      <c r="I77" s="94"/>
      <c r="J77" s="94"/>
    </row>
    <row r="78" spans="1:10">
      <c r="A78" s="94"/>
      <c r="B78" s="94"/>
      <c r="C78" s="94"/>
      <c r="D78" s="94"/>
      <c r="E78" s="94"/>
      <c r="F78" s="94"/>
      <c r="G78" s="94"/>
      <c r="H78" s="94"/>
      <c r="I78" s="94"/>
      <c r="J78" s="94"/>
    </row>
    <row r="79" spans="1:10">
      <c r="A79" s="94"/>
      <c r="B79" s="94"/>
      <c r="C79" s="94"/>
      <c r="D79" s="94"/>
      <c r="E79" s="94"/>
      <c r="F79" s="94"/>
      <c r="G79" s="94"/>
      <c r="H79" s="94"/>
      <c r="I79" s="94"/>
      <c r="J79" s="94"/>
    </row>
    <row r="80" spans="1:10">
      <c r="A80" s="94"/>
      <c r="B80" s="94"/>
      <c r="C80" s="94"/>
      <c r="D80" s="94"/>
      <c r="E80" s="94"/>
      <c r="F80" s="94"/>
      <c r="G80" s="94"/>
      <c r="H80" s="94"/>
      <c r="I80" s="94"/>
      <c r="J80" s="94"/>
    </row>
    <row r="81" spans="1:10">
      <c r="A81" s="94"/>
      <c r="B81" s="94"/>
      <c r="C81" s="94"/>
      <c r="D81" s="94"/>
      <c r="E81" s="94"/>
      <c r="F81" s="94"/>
      <c r="G81" s="94"/>
      <c r="H81" s="94"/>
      <c r="I81" s="94"/>
      <c r="J81" s="94"/>
    </row>
    <row r="82" spans="1:10">
      <c r="A82" s="94"/>
      <c r="B82" s="94"/>
      <c r="C82" s="94"/>
      <c r="D82" s="94"/>
      <c r="E82" s="94"/>
      <c r="F82" s="94"/>
      <c r="G82" s="94"/>
      <c r="H82" s="94"/>
      <c r="I82" s="94"/>
      <c r="J82" s="94"/>
    </row>
    <row r="83" spans="1:10">
      <c r="A83" s="94"/>
      <c r="B83" s="94"/>
      <c r="C83" s="94"/>
      <c r="D83" s="94"/>
      <c r="E83" s="94"/>
      <c r="F83" s="94"/>
      <c r="G83" s="94"/>
      <c r="H83" s="94"/>
      <c r="I83" s="94"/>
      <c r="J83" s="94"/>
    </row>
    <row r="84" spans="1:10">
      <c r="A84" s="94"/>
      <c r="B84" s="94"/>
      <c r="C84" s="94"/>
      <c r="D84" s="94"/>
      <c r="E84" s="94"/>
      <c r="F84" s="94"/>
      <c r="G84" s="94"/>
      <c r="H84" s="94"/>
      <c r="I84" s="94"/>
      <c r="J84" s="94"/>
    </row>
    <row r="85" spans="1:10">
      <c r="A85" s="94"/>
      <c r="B85" s="94"/>
      <c r="C85" s="94"/>
      <c r="D85" s="94"/>
      <c r="E85" s="94"/>
      <c r="F85" s="94"/>
      <c r="G85" s="94"/>
      <c r="H85" s="94"/>
      <c r="I85" s="94"/>
      <c r="J85" s="94"/>
    </row>
    <row r="86" spans="1:10">
      <c r="A86" s="94"/>
      <c r="B86" s="94"/>
      <c r="C86" s="94"/>
      <c r="D86" s="94"/>
      <c r="E86" s="94"/>
      <c r="F86" s="94"/>
      <c r="G86" s="94"/>
      <c r="H86" s="94"/>
      <c r="I86" s="94"/>
      <c r="J86" s="94"/>
    </row>
    <row r="87" spans="1:10">
      <c r="A87" s="94"/>
      <c r="B87" s="94"/>
      <c r="C87" s="94"/>
      <c r="D87" s="94"/>
      <c r="E87" s="94"/>
      <c r="F87" s="94"/>
      <c r="G87" s="94"/>
      <c r="H87" s="94"/>
      <c r="I87" s="94"/>
      <c r="J87" s="94"/>
    </row>
    <row r="88" spans="1:10">
      <c r="A88" s="94"/>
      <c r="B88" s="94"/>
      <c r="C88" s="94"/>
      <c r="D88" s="94"/>
      <c r="E88" s="94"/>
      <c r="F88" s="94"/>
      <c r="G88" s="94"/>
      <c r="H88" s="94"/>
      <c r="I88" s="94"/>
      <c r="J88" s="94"/>
    </row>
    <row r="89" spans="1:10">
      <c r="A89" s="94"/>
      <c r="B89" s="94"/>
      <c r="C89" s="94"/>
      <c r="D89" s="94"/>
      <c r="E89" s="94"/>
      <c r="F89" s="94"/>
      <c r="G89" s="94"/>
      <c r="H89" s="94"/>
      <c r="I89" s="94"/>
      <c r="J89" s="94"/>
    </row>
    <row r="90" spans="1:10">
      <c r="A90" s="94"/>
      <c r="B90" s="94"/>
      <c r="C90" s="94"/>
      <c r="D90" s="94"/>
      <c r="E90" s="94"/>
      <c r="F90" s="94"/>
      <c r="G90" s="94"/>
      <c r="H90" s="94"/>
      <c r="I90" s="94"/>
      <c r="J90" s="94"/>
    </row>
    <row r="91" spans="1:10">
      <c r="A91" s="94"/>
      <c r="B91" s="94"/>
      <c r="C91" s="94"/>
      <c r="D91" s="94"/>
      <c r="E91" s="94"/>
      <c r="F91" s="94"/>
      <c r="G91" s="94"/>
      <c r="H91" s="94"/>
      <c r="I91" s="94"/>
      <c r="J91" s="94"/>
    </row>
    <row r="92" spans="1:10">
      <c r="A92" s="94"/>
      <c r="B92" s="94"/>
      <c r="C92" s="94"/>
      <c r="D92" s="94"/>
      <c r="E92" s="94"/>
      <c r="F92" s="94"/>
      <c r="G92" s="94"/>
      <c r="H92" s="94"/>
      <c r="I92" s="94"/>
      <c r="J92" s="94"/>
    </row>
    <row r="93" spans="1:10">
      <c r="A93" s="94"/>
      <c r="B93" s="94"/>
      <c r="C93" s="94"/>
      <c r="D93" s="94"/>
      <c r="E93" s="94"/>
      <c r="F93" s="94"/>
      <c r="G93" s="94"/>
      <c r="H93" s="94"/>
      <c r="I93" s="94"/>
      <c r="J93" s="94"/>
    </row>
    <row r="94" spans="1:10">
      <c r="A94" s="94"/>
      <c r="B94" s="94"/>
      <c r="C94" s="94"/>
      <c r="D94" s="94"/>
      <c r="E94" s="94"/>
      <c r="F94" s="94"/>
      <c r="G94" s="94"/>
      <c r="H94" s="94"/>
      <c r="I94" s="94"/>
      <c r="J94" s="94"/>
    </row>
    <row r="95" spans="1:10">
      <c r="A95" s="94"/>
      <c r="B95" s="94"/>
      <c r="C95" s="94"/>
      <c r="D95" s="94"/>
      <c r="E95" s="94"/>
      <c r="F95" s="94"/>
      <c r="G95" s="94"/>
      <c r="H95" s="94"/>
      <c r="I95" s="94"/>
      <c r="J95" s="94"/>
    </row>
    <row r="96" spans="1:10">
      <c r="A96" s="94"/>
      <c r="B96" s="94"/>
      <c r="C96" s="94"/>
      <c r="D96" s="94"/>
      <c r="E96" s="94"/>
      <c r="F96" s="94"/>
      <c r="G96" s="94"/>
      <c r="H96" s="94"/>
      <c r="I96" s="94"/>
      <c r="J96" s="94"/>
    </row>
    <row r="97" spans="1:10">
      <c r="A97" s="94"/>
      <c r="B97" s="94"/>
      <c r="C97" s="94"/>
      <c r="D97" s="94"/>
      <c r="E97" s="94"/>
      <c r="F97" s="94"/>
      <c r="G97" s="94"/>
      <c r="H97" s="94"/>
      <c r="I97" s="94"/>
      <c r="J97" s="94"/>
    </row>
    <row r="98" spans="1:10">
      <c r="A98" s="94"/>
      <c r="B98" s="94"/>
      <c r="C98" s="94"/>
      <c r="D98" s="94"/>
      <c r="E98" s="94"/>
      <c r="F98" s="94"/>
      <c r="G98" s="94"/>
      <c r="H98" s="94"/>
      <c r="I98" s="94"/>
      <c r="J98" s="94"/>
    </row>
    <row r="99" spans="1:10">
      <c r="A99" s="94"/>
      <c r="B99" s="94"/>
      <c r="C99" s="94"/>
      <c r="D99" s="94"/>
      <c r="E99" s="94"/>
      <c r="F99" s="94"/>
      <c r="G99" s="94"/>
      <c r="H99" s="94"/>
      <c r="I99" s="94"/>
      <c r="J99" s="94"/>
    </row>
    <row r="100" spans="1:10">
      <c r="A100" s="94"/>
      <c r="B100" s="94"/>
      <c r="C100" s="94"/>
      <c r="D100" s="94"/>
      <c r="E100" s="94"/>
      <c r="F100" s="94"/>
      <c r="G100" s="94"/>
      <c r="H100" s="94"/>
      <c r="I100" s="94"/>
      <c r="J100" s="94"/>
    </row>
    <row r="101" spans="1:10">
      <c r="A101" s="94"/>
      <c r="B101" s="94"/>
      <c r="C101" s="94"/>
      <c r="D101" s="94"/>
      <c r="E101" s="94"/>
      <c r="F101" s="94"/>
      <c r="G101" s="94"/>
      <c r="H101" s="94"/>
      <c r="I101" s="94"/>
      <c r="J101" s="94"/>
    </row>
    <row r="102" spans="1:10">
      <c r="A102" s="94"/>
      <c r="B102" s="94"/>
      <c r="C102" s="94"/>
      <c r="D102" s="94"/>
      <c r="E102" s="94"/>
      <c r="F102" s="94"/>
      <c r="G102" s="94"/>
      <c r="H102" s="94"/>
      <c r="I102" s="94"/>
      <c r="J102" s="94"/>
    </row>
    <row r="103" spans="1:10">
      <c r="A103" s="94"/>
      <c r="B103" s="94"/>
      <c r="C103" s="94"/>
      <c r="D103" s="94"/>
      <c r="E103" s="94"/>
      <c r="F103" s="94"/>
      <c r="G103" s="94"/>
      <c r="H103" s="94"/>
      <c r="I103" s="94"/>
      <c r="J103" s="94"/>
    </row>
    <row r="104" spans="1:10">
      <c r="A104" s="94"/>
      <c r="B104" s="94"/>
      <c r="C104" s="94"/>
      <c r="D104" s="94"/>
      <c r="E104" s="94"/>
      <c r="F104" s="94"/>
      <c r="G104" s="94"/>
      <c r="H104" s="94"/>
      <c r="I104" s="94"/>
      <c r="J104" s="94"/>
    </row>
    <row r="105" spans="1:10">
      <c r="A105" s="94"/>
      <c r="B105" s="94"/>
      <c r="C105" s="94"/>
      <c r="D105" s="94"/>
      <c r="E105" s="94"/>
      <c r="F105" s="94"/>
      <c r="G105" s="94"/>
      <c r="H105" s="94"/>
      <c r="I105" s="94"/>
      <c r="J105" s="94"/>
    </row>
    <row r="106" spans="1:10">
      <c r="A106" s="94"/>
      <c r="B106" s="94"/>
      <c r="C106" s="94"/>
      <c r="D106" s="94"/>
      <c r="E106" s="94"/>
      <c r="F106" s="94"/>
      <c r="G106" s="94"/>
      <c r="H106" s="94"/>
      <c r="I106" s="94"/>
      <c r="J106" s="94"/>
    </row>
    <row r="107" spans="1:10">
      <c r="A107" s="94"/>
      <c r="B107" s="94"/>
      <c r="C107" s="94"/>
      <c r="D107" s="94"/>
      <c r="E107" s="94"/>
      <c r="F107" s="94"/>
      <c r="G107" s="94"/>
      <c r="H107" s="94"/>
      <c r="I107" s="94"/>
      <c r="J107" s="94"/>
    </row>
    <row r="108" spans="1:10">
      <c r="A108" s="94"/>
      <c r="B108" s="94"/>
      <c r="C108" s="94"/>
      <c r="D108" s="94"/>
      <c r="E108" s="94"/>
      <c r="F108" s="94"/>
      <c r="G108" s="94"/>
      <c r="H108" s="94"/>
      <c r="I108" s="94"/>
      <c r="J108" s="94"/>
    </row>
    <row r="109" spans="1:10">
      <c r="A109" s="94"/>
      <c r="B109" s="94"/>
      <c r="C109" s="94"/>
      <c r="D109" s="94"/>
      <c r="E109" s="94"/>
      <c r="F109" s="94"/>
      <c r="G109" s="94"/>
      <c r="H109" s="94"/>
      <c r="I109" s="94"/>
      <c r="J109" s="94"/>
    </row>
    <row r="110" spans="1:10">
      <c r="A110" s="94"/>
      <c r="B110" s="94"/>
      <c r="C110" s="94"/>
      <c r="D110" s="94"/>
      <c r="E110" s="94"/>
      <c r="F110" s="94"/>
      <c r="G110" s="94"/>
      <c r="H110" s="94"/>
      <c r="I110" s="94"/>
      <c r="J110" s="94"/>
    </row>
    <row r="111" spans="1:10">
      <c r="A111" s="94"/>
      <c r="B111" s="94"/>
      <c r="C111" s="94"/>
      <c r="D111" s="94"/>
      <c r="E111" s="94"/>
      <c r="F111" s="94"/>
      <c r="G111" s="94"/>
      <c r="H111" s="94"/>
      <c r="I111" s="94"/>
      <c r="J111" s="94"/>
    </row>
    <row r="112" spans="1:10">
      <c r="A112" s="94"/>
      <c r="B112" s="94"/>
      <c r="C112" s="94"/>
      <c r="D112" s="94"/>
      <c r="E112" s="94"/>
      <c r="F112" s="94"/>
      <c r="G112" s="94"/>
      <c r="H112" s="94"/>
      <c r="I112" s="94"/>
      <c r="J112" s="94"/>
    </row>
    <row r="113" spans="1:10">
      <c r="A113" s="94"/>
      <c r="B113" s="94"/>
      <c r="C113" s="94"/>
      <c r="D113" s="94"/>
      <c r="E113" s="94"/>
      <c r="F113" s="94"/>
      <c r="G113" s="94"/>
      <c r="H113" s="94"/>
      <c r="I113" s="94"/>
      <c r="J113" s="94"/>
    </row>
    <row r="114" spans="1:10">
      <c r="A114" s="94"/>
      <c r="B114" s="94"/>
      <c r="C114" s="94"/>
      <c r="D114" s="94"/>
      <c r="E114" s="94"/>
      <c r="F114" s="94"/>
      <c r="G114" s="94"/>
      <c r="H114" s="94"/>
      <c r="I114" s="94"/>
      <c r="J114" s="94"/>
    </row>
    <row r="115" spans="1:10">
      <c r="A115" s="94"/>
      <c r="B115" s="94"/>
      <c r="C115" s="94"/>
      <c r="D115" s="94"/>
      <c r="E115" s="94"/>
      <c r="F115" s="94"/>
      <c r="G115" s="94"/>
      <c r="H115" s="94"/>
      <c r="I115" s="94"/>
      <c r="J115" s="94"/>
    </row>
    <row r="116" spans="1:10">
      <c r="A116" s="94"/>
      <c r="B116" s="94"/>
      <c r="C116" s="94"/>
      <c r="D116" s="94"/>
      <c r="E116" s="94"/>
      <c r="F116" s="94"/>
      <c r="G116" s="94"/>
      <c r="H116" s="94"/>
      <c r="I116" s="94"/>
      <c r="J116" s="94"/>
    </row>
    <row r="117" spans="1:10">
      <c r="A117" s="94"/>
      <c r="B117" s="94"/>
      <c r="C117" s="94"/>
      <c r="D117" s="94"/>
      <c r="E117" s="94"/>
      <c r="F117" s="94"/>
      <c r="G117" s="94"/>
      <c r="H117" s="94"/>
      <c r="I117" s="94"/>
      <c r="J117" s="94"/>
    </row>
    <row r="118" spans="1:10">
      <c r="A118" s="94"/>
      <c r="B118" s="94"/>
      <c r="C118" s="94"/>
      <c r="D118" s="94"/>
      <c r="E118" s="94"/>
      <c r="F118" s="94"/>
      <c r="G118" s="94"/>
      <c r="H118" s="94"/>
      <c r="I118" s="94"/>
      <c r="J118" s="94"/>
    </row>
    <row r="119" spans="1:10">
      <c r="A119" s="94"/>
      <c r="B119" s="94"/>
      <c r="C119" s="94"/>
      <c r="D119" s="94"/>
      <c r="E119" s="94"/>
      <c r="F119" s="94"/>
      <c r="G119" s="94"/>
      <c r="H119" s="94"/>
      <c r="I119" s="94"/>
      <c r="J119" s="94"/>
    </row>
    <row r="120" spans="1:10">
      <c r="A120" s="94"/>
      <c r="B120" s="94"/>
      <c r="C120" s="94"/>
      <c r="D120" s="94"/>
      <c r="E120" s="94"/>
      <c r="F120" s="94"/>
      <c r="G120" s="94"/>
      <c r="H120" s="94"/>
      <c r="I120" s="94"/>
      <c r="J120" s="94"/>
    </row>
    <row r="121" spans="1:10">
      <c r="A121" s="94"/>
      <c r="B121" s="94"/>
      <c r="C121" s="94"/>
      <c r="D121" s="94"/>
      <c r="E121" s="94"/>
      <c r="F121" s="94"/>
      <c r="G121" s="94"/>
      <c r="H121" s="94"/>
      <c r="I121" s="94"/>
      <c r="J121" s="94"/>
    </row>
    <row r="122" spans="1:10">
      <c r="A122" s="94"/>
      <c r="B122" s="94"/>
      <c r="C122" s="94"/>
      <c r="D122" s="94"/>
      <c r="E122" s="94"/>
      <c r="F122" s="94"/>
      <c r="G122" s="94"/>
      <c r="H122" s="94"/>
      <c r="I122" s="94"/>
      <c r="J122" s="94"/>
    </row>
    <row r="123" spans="1:10">
      <c r="A123" s="94"/>
      <c r="B123" s="94"/>
      <c r="C123" s="94"/>
      <c r="D123" s="94"/>
      <c r="E123" s="94"/>
      <c r="F123" s="94"/>
      <c r="G123" s="94"/>
      <c r="H123" s="94"/>
      <c r="I123" s="94"/>
      <c r="J123" s="94"/>
    </row>
    <row r="124" spans="1:10">
      <c r="A124" s="94"/>
      <c r="B124" s="94"/>
      <c r="C124" s="94"/>
      <c r="D124" s="94"/>
      <c r="E124" s="94"/>
      <c r="F124" s="94"/>
      <c r="G124" s="94"/>
      <c r="H124" s="94"/>
      <c r="I124" s="94"/>
      <c r="J124" s="94"/>
    </row>
    <row r="125" spans="1:10">
      <c r="A125" s="94"/>
      <c r="B125" s="94"/>
      <c r="C125" s="94"/>
      <c r="D125" s="94"/>
      <c r="E125" s="94"/>
      <c r="F125" s="94"/>
      <c r="G125" s="94"/>
      <c r="H125" s="94"/>
      <c r="I125" s="94"/>
      <c r="J125" s="94"/>
    </row>
    <row r="126" spans="1:10">
      <c r="A126" s="94"/>
      <c r="B126" s="94"/>
      <c r="C126" s="94"/>
      <c r="D126" s="94"/>
      <c r="E126" s="94"/>
      <c r="F126" s="94"/>
      <c r="G126" s="94"/>
      <c r="H126" s="94"/>
      <c r="I126" s="94"/>
      <c r="J126" s="94"/>
    </row>
    <row r="127" spans="1:10">
      <c r="A127" s="94"/>
      <c r="B127" s="94"/>
      <c r="C127" s="94"/>
      <c r="D127" s="94"/>
      <c r="E127" s="94"/>
      <c r="F127" s="94"/>
      <c r="G127" s="94"/>
      <c r="H127" s="94"/>
      <c r="I127" s="94"/>
      <c r="J127" s="94"/>
    </row>
    <row r="128" spans="1:10">
      <c r="A128" s="94"/>
      <c r="B128" s="94"/>
      <c r="C128" s="94"/>
      <c r="D128" s="94"/>
      <c r="E128" s="94"/>
      <c r="F128" s="94"/>
      <c r="G128" s="94"/>
      <c r="H128" s="94"/>
      <c r="I128" s="94"/>
      <c r="J128" s="94"/>
    </row>
    <row r="129" spans="1:10">
      <c r="A129" s="94"/>
      <c r="B129" s="94"/>
      <c r="C129" s="94"/>
      <c r="D129" s="94"/>
      <c r="E129" s="94"/>
      <c r="F129" s="94"/>
      <c r="G129" s="94"/>
      <c r="H129" s="94"/>
      <c r="I129" s="94"/>
      <c r="J129" s="94"/>
    </row>
    <row r="130" spans="1:10">
      <c r="A130" s="94"/>
      <c r="B130" s="94"/>
      <c r="C130" s="94"/>
      <c r="D130" s="94"/>
      <c r="E130" s="94"/>
      <c r="F130" s="94"/>
      <c r="G130" s="94"/>
      <c r="H130" s="94"/>
      <c r="I130" s="94"/>
      <c r="J130" s="94"/>
    </row>
    <row r="131" spans="1:10">
      <c r="A131" s="94"/>
      <c r="B131" s="94"/>
      <c r="C131" s="94"/>
      <c r="D131" s="94"/>
      <c r="E131" s="94"/>
      <c r="F131" s="94"/>
      <c r="G131" s="94"/>
      <c r="H131" s="94"/>
      <c r="I131" s="94"/>
      <c r="J131" s="94"/>
    </row>
    <row r="132" spans="1:10">
      <c r="A132" s="94"/>
      <c r="B132" s="94"/>
      <c r="C132" s="94"/>
      <c r="D132" s="94"/>
      <c r="E132" s="94"/>
      <c r="F132" s="94"/>
      <c r="G132" s="94"/>
      <c r="H132" s="94"/>
      <c r="I132" s="94"/>
      <c r="J132" s="94"/>
    </row>
    <row r="133" spans="1:10">
      <c r="A133" s="94"/>
      <c r="B133" s="94"/>
      <c r="C133" s="94"/>
      <c r="D133" s="94"/>
      <c r="E133" s="94"/>
      <c r="F133" s="94"/>
      <c r="G133" s="94"/>
      <c r="H133" s="94"/>
      <c r="I133" s="94"/>
      <c r="J133" s="94"/>
    </row>
    <row r="134" spans="1:10">
      <c r="A134" s="94"/>
      <c r="B134" s="94"/>
      <c r="C134" s="94"/>
      <c r="D134" s="94"/>
      <c r="E134" s="94"/>
      <c r="F134" s="94"/>
      <c r="G134" s="94"/>
      <c r="H134" s="94"/>
      <c r="I134" s="94"/>
      <c r="J134" s="94"/>
    </row>
    <row r="135" spans="1:10">
      <c r="A135" s="94"/>
      <c r="B135" s="94"/>
      <c r="C135" s="94"/>
      <c r="D135" s="94"/>
      <c r="E135" s="94"/>
      <c r="F135" s="94"/>
      <c r="G135" s="94"/>
      <c r="H135" s="94"/>
      <c r="I135" s="94"/>
      <c r="J135" s="94"/>
    </row>
    <row r="136" spans="1:10">
      <c r="A136" s="94"/>
      <c r="B136" s="94"/>
      <c r="C136" s="94"/>
      <c r="D136" s="94"/>
      <c r="E136" s="94"/>
      <c r="F136" s="94"/>
      <c r="G136" s="94"/>
      <c r="H136" s="94"/>
      <c r="I136" s="94"/>
      <c r="J136" s="94"/>
    </row>
    <row r="137" spans="1:10">
      <c r="A137" s="94"/>
      <c r="B137" s="94"/>
      <c r="C137" s="94"/>
      <c r="D137" s="94"/>
      <c r="E137" s="94"/>
      <c r="F137" s="94"/>
      <c r="G137" s="94"/>
      <c r="H137" s="94"/>
      <c r="I137" s="94"/>
      <c r="J137" s="94"/>
    </row>
    <row r="138" spans="1:10">
      <c r="A138" s="94"/>
      <c r="B138" s="94"/>
      <c r="C138" s="94"/>
      <c r="D138" s="94"/>
      <c r="E138" s="94"/>
      <c r="F138" s="94"/>
      <c r="G138" s="94"/>
      <c r="H138" s="94"/>
      <c r="I138" s="94"/>
      <c r="J138" s="94"/>
    </row>
    <row r="139" spans="1:10">
      <c r="A139" s="94"/>
      <c r="B139" s="94"/>
      <c r="C139" s="94"/>
      <c r="D139" s="94"/>
      <c r="E139" s="94"/>
      <c r="F139" s="94"/>
      <c r="G139" s="94"/>
      <c r="H139" s="94"/>
      <c r="I139" s="94"/>
      <c r="J139" s="94"/>
    </row>
    <row r="140" spans="1:10">
      <c r="A140" s="94"/>
      <c r="B140" s="94"/>
      <c r="C140" s="94"/>
      <c r="D140" s="94"/>
      <c r="E140" s="94"/>
      <c r="F140" s="94"/>
      <c r="G140" s="94"/>
      <c r="H140" s="94"/>
      <c r="I140" s="94"/>
      <c r="J140" s="94"/>
    </row>
    <row r="141" spans="1:10">
      <c r="A141" s="94"/>
      <c r="B141" s="94"/>
      <c r="C141" s="94"/>
      <c r="D141" s="94"/>
      <c r="E141" s="94"/>
      <c r="F141" s="94"/>
      <c r="G141" s="94"/>
      <c r="H141" s="94"/>
      <c r="I141" s="94"/>
      <c r="J141" s="94"/>
    </row>
    <row r="142" spans="1:10">
      <c r="A142" s="94"/>
      <c r="B142" s="94"/>
      <c r="C142" s="94"/>
      <c r="D142" s="94"/>
      <c r="E142" s="94"/>
      <c r="F142" s="94"/>
      <c r="G142" s="94"/>
      <c r="H142" s="94"/>
      <c r="I142" s="94"/>
      <c r="J142" s="94"/>
    </row>
    <row r="143" spans="1:10">
      <c r="A143" s="94"/>
      <c r="B143" s="94"/>
      <c r="C143" s="94"/>
      <c r="D143" s="94"/>
      <c r="E143" s="94"/>
      <c r="F143" s="94"/>
      <c r="G143" s="94"/>
      <c r="H143" s="94"/>
      <c r="I143" s="94"/>
      <c r="J143" s="94"/>
    </row>
    <row r="144" spans="1:10">
      <c r="A144" s="94"/>
      <c r="B144" s="94"/>
      <c r="C144" s="94"/>
      <c r="D144" s="94"/>
      <c r="E144" s="94"/>
      <c r="F144" s="94"/>
      <c r="G144" s="94"/>
      <c r="H144" s="94"/>
      <c r="I144" s="94"/>
      <c r="J144" s="94"/>
    </row>
    <row r="145" spans="1:10">
      <c r="A145" s="94"/>
      <c r="B145" s="94"/>
      <c r="C145" s="94"/>
      <c r="D145" s="94"/>
      <c r="E145" s="94"/>
      <c r="F145" s="94"/>
      <c r="G145" s="94"/>
      <c r="H145" s="94"/>
      <c r="I145" s="94"/>
      <c r="J145" s="94"/>
    </row>
    <row r="146" spans="1:10">
      <c r="A146" s="94"/>
      <c r="B146" s="94"/>
      <c r="C146" s="94"/>
      <c r="D146" s="94"/>
      <c r="E146" s="94"/>
      <c r="F146" s="94"/>
      <c r="G146" s="94"/>
      <c r="H146" s="94"/>
      <c r="I146" s="94"/>
      <c r="J146" s="94"/>
    </row>
    <row r="147" spans="1:10">
      <c r="A147" s="94"/>
      <c r="B147" s="94"/>
      <c r="C147" s="94"/>
      <c r="D147" s="94"/>
      <c r="E147" s="94"/>
      <c r="F147" s="94"/>
      <c r="G147" s="94"/>
      <c r="H147" s="94"/>
      <c r="I147" s="94"/>
      <c r="J147" s="94"/>
    </row>
    <row r="148" spans="1:10">
      <c r="A148" s="94"/>
      <c r="B148" s="94"/>
      <c r="C148" s="94"/>
      <c r="D148" s="94"/>
      <c r="E148" s="94"/>
      <c r="F148" s="94"/>
      <c r="G148" s="94"/>
      <c r="H148" s="94"/>
      <c r="I148" s="94"/>
      <c r="J148" s="94"/>
    </row>
    <row r="149" spans="1:10">
      <c r="A149" s="94"/>
      <c r="B149" s="94"/>
      <c r="C149" s="94"/>
      <c r="D149" s="94"/>
      <c r="E149" s="94"/>
      <c r="F149" s="94"/>
      <c r="G149" s="94"/>
      <c r="H149" s="94"/>
      <c r="I149" s="94"/>
      <c r="J149" s="94"/>
    </row>
    <row r="150" spans="1:10">
      <c r="A150" s="94"/>
      <c r="B150" s="94"/>
      <c r="C150" s="94"/>
      <c r="D150" s="94"/>
      <c r="E150" s="94"/>
      <c r="F150" s="94"/>
      <c r="G150" s="94"/>
      <c r="H150" s="94"/>
      <c r="I150" s="94"/>
      <c r="J150" s="94"/>
    </row>
    <row r="151" spans="1:10">
      <c r="A151" s="94"/>
      <c r="B151" s="94"/>
      <c r="C151" s="94"/>
      <c r="D151" s="94"/>
      <c r="E151" s="94"/>
      <c r="F151" s="94"/>
      <c r="G151" s="94"/>
      <c r="H151" s="94"/>
      <c r="I151" s="94"/>
      <c r="J151" s="94"/>
    </row>
    <row r="152" spans="1:10">
      <c r="A152" s="94"/>
      <c r="B152" s="94"/>
      <c r="C152" s="94"/>
      <c r="D152" s="94"/>
      <c r="E152" s="94"/>
      <c r="F152" s="94"/>
      <c r="G152" s="94"/>
      <c r="H152" s="94"/>
      <c r="I152" s="94"/>
      <c r="J152" s="94"/>
    </row>
    <row r="153" spans="1:10">
      <c r="A153" s="94"/>
      <c r="B153" s="94"/>
      <c r="C153" s="94"/>
      <c r="D153" s="94"/>
      <c r="E153" s="94"/>
      <c r="F153" s="94"/>
      <c r="G153" s="94"/>
      <c r="H153" s="94"/>
      <c r="I153" s="94"/>
      <c r="J153" s="94"/>
    </row>
    <row r="154" spans="1:10">
      <c r="A154" s="94"/>
      <c r="B154" s="94"/>
      <c r="C154" s="94"/>
      <c r="D154" s="94"/>
      <c r="E154" s="94"/>
      <c r="F154" s="94"/>
      <c r="G154" s="94"/>
      <c r="H154" s="94"/>
      <c r="I154" s="94"/>
      <c r="J154" s="94"/>
    </row>
    <row r="155" spans="1:10">
      <c r="A155" s="94"/>
      <c r="B155" s="94"/>
      <c r="C155" s="94"/>
      <c r="D155" s="94"/>
      <c r="E155" s="94"/>
      <c r="F155" s="94"/>
      <c r="G155" s="94"/>
      <c r="H155" s="94"/>
      <c r="I155" s="94"/>
      <c r="J155" s="94"/>
    </row>
    <row r="156" spans="1:10">
      <c r="A156" s="94"/>
      <c r="B156" s="94"/>
      <c r="C156" s="94"/>
      <c r="D156" s="94"/>
      <c r="E156" s="94"/>
      <c r="F156" s="94"/>
      <c r="G156" s="94"/>
      <c r="H156" s="94"/>
      <c r="I156" s="94"/>
      <c r="J156" s="94"/>
    </row>
    <row r="157" spans="1:10">
      <c r="A157" s="94"/>
      <c r="B157" s="94"/>
      <c r="C157" s="94"/>
      <c r="D157" s="94"/>
      <c r="E157" s="94"/>
      <c r="F157" s="94"/>
      <c r="G157" s="94"/>
      <c r="H157" s="94"/>
      <c r="I157" s="94"/>
      <c r="J157" s="94"/>
    </row>
    <row r="158" spans="1:10">
      <c r="A158" s="94"/>
      <c r="B158" s="94"/>
      <c r="C158" s="94"/>
      <c r="D158" s="94"/>
      <c r="E158" s="94"/>
      <c r="F158" s="94"/>
      <c r="G158" s="94"/>
      <c r="H158" s="94"/>
      <c r="I158" s="94"/>
      <c r="J158" s="94"/>
    </row>
    <row r="159" spans="1:10">
      <c r="A159" s="94"/>
      <c r="B159" s="94"/>
      <c r="C159" s="94"/>
      <c r="D159" s="94"/>
      <c r="E159" s="94"/>
      <c r="F159" s="94"/>
      <c r="G159" s="94"/>
      <c r="H159" s="94"/>
      <c r="I159" s="94"/>
      <c r="J159" s="94"/>
    </row>
    <row r="160" spans="1:10">
      <c r="A160" s="94"/>
      <c r="B160" s="94"/>
      <c r="C160" s="94"/>
      <c r="D160" s="94"/>
      <c r="E160" s="94"/>
      <c r="F160" s="94"/>
      <c r="G160" s="94"/>
      <c r="H160" s="94"/>
      <c r="I160" s="94"/>
      <c r="J160" s="94"/>
    </row>
    <row r="161" spans="1:10">
      <c r="A161" s="94"/>
      <c r="B161" s="94"/>
      <c r="C161" s="94"/>
      <c r="D161" s="94"/>
      <c r="E161" s="94"/>
      <c r="F161" s="94"/>
      <c r="G161" s="94"/>
      <c r="H161" s="94"/>
      <c r="I161" s="94"/>
      <c r="J161" s="94"/>
    </row>
    <row r="162" spans="1:10">
      <c r="A162" s="94"/>
      <c r="B162" s="94"/>
      <c r="C162" s="94"/>
      <c r="D162" s="94"/>
      <c r="E162" s="94"/>
      <c r="F162" s="94"/>
      <c r="G162" s="94"/>
      <c r="H162" s="94"/>
      <c r="I162" s="94"/>
      <c r="J162" s="94"/>
    </row>
    <row r="163" spans="1:10">
      <c r="A163" s="94"/>
      <c r="B163" s="94"/>
      <c r="C163" s="94"/>
      <c r="D163" s="94"/>
      <c r="E163" s="94"/>
      <c r="F163" s="94"/>
      <c r="G163" s="94"/>
      <c r="H163" s="94"/>
      <c r="I163" s="94"/>
      <c r="J163" s="94"/>
    </row>
    <row r="164" spans="1:10">
      <c r="A164" s="94"/>
      <c r="B164" s="94"/>
      <c r="C164" s="94"/>
      <c r="D164" s="94"/>
      <c r="E164" s="94"/>
      <c r="F164" s="94"/>
      <c r="G164" s="94"/>
      <c r="H164" s="94"/>
      <c r="I164" s="94"/>
      <c r="J164" s="94"/>
    </row>
    <row r="165" spans="1:10">
      <c r="A165" s="94"/>
      <c r="B165" s="94"/>
      <c r="C165" s="94"/>
      <c r="D165" s="94"/>
      <c r="E165" s="94"/>
      <c r="F165" s="94"/>
      <c r="G165" s="94"/>
      <c r="H165" s="94"/>
      <c r="I165" s="94"/>
      <c r="J165" s="94"/>
    </row>
    <row r="166" spans="1:10">
      <c r="A166" s="94"/>
      <c r="B166" s="94"/>
      <c r="C166" s="94"/>
      <c r="D166" s="94"/>
      <c r="E166" s="94"/>
      <c r="F166" s="94"/>
      <c r="G166" s="94"/>
      <c r="H166" s="94"/>
      <c r="I166" s="94"/>
      <c r="J166" s="94"/>
    </row>
    <row r="167" spans="1:10">
      <c r="A167" s="94"/>
      <c r="B167" s="94"/>
      <c r="C167" s="94"/>
      <c r="D167" s="94"/>
      <c r="E167" s="94"/>
      <c r="F167" s="94"/>
      <c r="G167" s="94"/>
      <c r="H167" s="94"/>
      <c r="I167" s="94"/>
      <c r="J167" s="94"/>
    </row>
    <row r="168" spans="1:10">
      <c r="A168" s="94"/>
      <c r="B168" s="94"/>
      <c r="C168" s="94"/>
      <c r="D168" s="94"/>
      <c r="E168" s="94"/>
      <c r="F168" s="94"/>
      <c r="G168" s="94"/>
      <c r="H168" s="94"/>
      <c r="I168" s="94"/>
      <c r="J168" s="94"/>
    </row>
    <row r="169" spans="1:10">
      <c r="A169" s="94"/>
      <c r="B169" s="94"/>
      <c r="C169" s="94"/>
      <c r="D169" s="94"/>
      <c r="E169" s="94"/>
      <c r="F169" s="94"/>
      <c r="G169" s="94"/>
      <c r="H169" s="94"/>
      <c r="I169" s="94"/>
      <c r="J169" s="94"/>
    </row>
    <row r="170" spans="1:10">
      <c r="A170" s="94"/>
      <c r="B170" s="94"/>
      <c r="C170" s="94"/>
      <c r="D170" s="94"/>
      <c r="E170" s="94"/>
      <c r="F170" s="94"/>
      <c r="G170" s="94"/>
      <c r="H170" s="94"/>
      <c r="I170" s="94"/>
      <c r="J170" s="94"/>
    </row>
    <row r="171" spans="1:10">
      <c r="A171" s="94"/>
      <c r="B171" s="94"/>
      <c r="C171" s="94"/>
      <c r="D171" s="94"/>
      <c r="E171" s="94"/>
      <c r="F171" s="94"/>
      <c r="G171" s="94"/>
      <c r="H171" s="94"/>
      <c r="I171" s="94"/>
      <c r="J171" s="94"/>
    </row>
    <row r="172" spans="1:10">
      <c r="A172" s="94"/>
      <c r="B172" s="94"/>
      <c r="C172" s="94"/>
      <c r="D172" s="94"/>
      <c r="E172" s="94"/>
      <c r="F172" s="94"/>
      <c r="G172" s="94"/>
      <c r="H172" s="94"/>
      <c r="I172" s="94"/>
      <c r="J172" s="94"/>
    </row>
    <row r="173" spans="1:10">
      <c r="A173" s="94"/>
      <c r="B173" s="94"/>
      <c r="C173" s="94"/>
      <c r="D173" s="94"/>
      <c r="E173" s="94"/>
      <c r="F173" s="94"/>
      <c r="G173" s="94"/>
      <c r="H173" s="94"/>
      <c r="I173" s="94"/>
      <c r="J173" s="94"/>
    </row>
    <row r="174" spans="1:10">
      <c r="A174" s="94"/>
      <c r="B174" s="94"/>
      <c r="C174" s="94"/>
      <c r="D174" s="94"/>
      <c r="E174" s="94"/>
      <c r="F174" s="94"/>
      <c r="G174" s="94"/>
      <c r="H174" s="94"/>
      <c r="I174" s="94"/>
      <c r="J174" s="94"/>
    </row>
    <row r="175" spans="1:10">
      <c r="A175" s="94"/>
      <c r="B175" s="94"/>
      <c r="C175" s="94"/>
      <c r="D175" s="94"/>
      <c r="E175" s="94"/>
      <c r="F175" s="94"/>
      <c r="G175" s="94"/>
      <c r="H175" s="94"/>
      <c r="I175" s="94"/>
      <c r="J175" s="94"/>
    </row>
    <row r="176" spans="1:10">
      <c r="A176" s="94"/>
      <c r="B176" s="94"/>
      <c r="C176" s="94"/>
      <c r="D176" s="94"/>
      <c r="E176" s="94"/>
      <c r="F176" s="94"/>
      <c r="G176" s="94"/>
      <c r="H176" s="94"/>
      <c r="I176" s="94"/>
      <c r="J176" s="94"/>
    </row>
    <row r="177" spans="1:10">
      <c r="A177" s="94"/>
      <c r="B177" s="94"/>
      <c r="C177" s="94"/>
      <c r="D177" s="94"/>
      <c r="E177" s="94"/>
      <c r="F177" s="94"/>
      <c r="G177" s="94"/>
      <c r="H177" s="94"/>
      <c r="I177" s="94"/>
      <c r="J177" s="94"/>
    </row>
    <row r="178" spans="1:10">
      <c r="A178" s="94"/>
      <c r="B178" s="94"/>
      <c r="C178" s="94"/>
      <c r="D178" s="94"/>
      <c r="E178" s="94"/>
      <c r="F178" s="94"/>
      <c r="G178" s="94"/>
      <c r="H178" s="94"/>
      <c r="I178" s="94"/>
      <c r="J178" s="94"/>
    </row>
    <row r="179" spans="1:10">
      <c r="A179" s="94"/>
      <c r="B179" s="94"/>
      <c r="C179" s="94"/>
      <c r="D179" s="94"/>
      <c r="E179" s="94"/>
      <c r="F179" s="94"/>
      <c r="G179" s="94"/>
      <c r="H179" s="94"/>
      <c r="I179" s="94"/>
      <c r="J179" s="94"/>
    </row>
    <row r="180" spans="1:10">
      <c r="A180" s="94"/>
      <c r="B180" s="94"/>
      <c r="C180" s="94"/>
      <c r="D180" s="94"/>
      <c r="E180" s="94"/>
      <c r="F180" s="94"/>
      <c r="G180" s="94"/>
      <c r="H180" s="94"/>
      <c r="I180" s="94"/>
      <c r="J180" s="94"/>
    </row>
    <row r="181" spans="1:10">
      <c r="A181" s="94"/>
      <c r="B181" s="94"/>
      <c r="C181" s="94"/>
      <c r="D181" s="94"/>
      <c r="E181" s="94"/>
      <c r="F181" s="94"/>
      <c r="G181" s="94"/>
      <c r="H181" s="94"/>
      <c r="I181" s="94"/>
      <c r="J181" s="94"/>
    </row>
    <row r="182" spans="1:10">
      <c r="A182" s="94"/>
      <c r="B182" s="94"/>
      <c r="C182" s="94"/>
      <c r="D182" s="94"/>
      <c r="E182" s="94"/>
      <c r="F182" s="94"/>
      <c r="G182" s="94"/>
      <c r="H182" s="94"/>
      <c r="I182" s="94"/>
      <c r="J182" s="94"/>
    </row>
    <row r="183" spans="1:10">
      <c r="A183" s="94"/>
      <c r="B183" s="94"/>
      <c r="C183" s="94"/>
      <c r="D183" s="94"/>
      <c r="E183" s="94"/>
      <c r="F183" s="94"/>
      <c r="G183" s="94"/>
      <c r="H183" s="94"/>
      <c r="I183" s="94"/>
      <c r="J183" s="94"/>
    </row>
    <row r="184" spans="1:10">
      <c r="A184" s="94"/>
      <c r="B184" s="94"/>
      <c r="C184" s="94"/>
      <c r="D184" s="94"/>
      <c r="E184" s="94"/>
      <c r="F184" s="94"/>
      <c r="G184" s="94"/>
      <c r="H184" s="94"/>
      <c r="I184" s="94"/>
      <c r="J184" s="94"/>
    </row>
    <row r="185" spans="1:10">
      <c r="A185" s="94"/>
      <c r="B185" s="94"/>
      <c r="C185" s="94"/>
      <c r="D185" s="94"/>
      <c r="E185" s="94"/>
      <c r="F185" s="94"/>
      <c r="G185" s="94"/>
      <c r="H185" s="94"/>
      <c r="I185" s="94"/>
      <c r="J185" s="94"/>
    </row>
    <row r="186" spans="1:10">
      <c r="A186" s="94"/>
      <c r="B186" s="94"/>
      <c r="C186" s="94"/>
      <c r="D186" s="94"/>
      <c r="E186" s="94"/>
      <c r="F186" s="94"/>
      <c r="G186" s="94"/>
      <c r="H186" s="94"/>
      <c r="I186" s="94"/>
      <c r="J186" s="94"/>
    </row>
    <row r="187" spans="1:10">
      <c r="A187" s="94"/>
      <c r="B187" s="94"/>
      <c r="C187" s="94"/>
      <c r="D187" s="94"/>
      <c r="E187" s="94"/>
      <c r="F187" s="94"/>
      <c r="G187" s="94"/>
      <c r="H187" s="94"/>
      <c r="I187" s="94"/>
      <c r="J187" s="94"/>
    </row>
    <row r="188" spans="1:10">
      <c r="A188" s="94"/>
      <c r="B188" s="94"/>
      <c r="C188" s="94"/>
      <c r="D188" s="94"/>
      <c r="E188" s="94"/>
      <c r="F188" s="94"/>
      <c r="G188" s="94"/>
      <c r="H188" s="94"/>
      <c r="I188" s="94"/>
      <c r="J188" s="94"/>
    </row>
    <row r="189" spans="1:10">
      <c r="A189" s="94"/>
      <c r="B189" s="94"/>
      <c r="C189" s="94"/>
      <c r="D189" s="94"/>
      <c r="E189" s="94"/>
      <c r="F189" s="94"/>
      <c r="G189" s="94"/>
      <c r="H189" s="94"/>
      <c r="I189" s="94"/>
      <c r="J189" s="94"/>
    </row>
    <row r="190" spans="1:10">
      <c r="A190" s="94"/>
      <c r="B190" s="94"/>
      <c r="C190" s="94"/>
      <c r="D190" s="94"/>
      <c r="E190" s="94"/>
      <c r="F190" s="94"/>
      <c r="G190" s="94"/>
      <c r="H190" s="94"/>
      <c r="I190" s="94"/>
      <c r="J190" s="94"/>
    </row>
    <row r="191" spans="1:10">
      <c r="A191" s="94"/>
      <c r="B191" s="94"/>
      <c r="C191" s="94"/>
      <c r="D191" s="94"/>
      <c r="E191" s="94"/>
      <c r="F191" s="94"/>
      <c r="G191" s="94"/>
      <c r="H191" s="94"/>
      <c r="I191" s="94"/>
      <c r="J191" s="94"/>
    </row>
    <row r="192" spans="1:10">
      <c r="A192" s="94"/>
      <c r="B192" s="94"/>
      <c r="C192" s="94"/>
      <c r="D192" s="94"/>
      <c r="E192" s="94"/>
      <c r="F192" s="94"/>
      <c r="G192" s="94"/>
      <c r="H192" s="94"/>
      <c r="I192" s="94"/>
      <c r="J192" s="94"/>
    </row>
    <row r="193" spans="1:10">
      <c r="A193" s="94"/>
      <c r="B193" s="94"/>
      <c r="C193" s="94"/>
      <c r="D193" s="94"/>
      <c r="E193" s="94"/>
      <c r="F193" s="94"/>
      <c r="G193" s="94"/>
      <c r="H193" s="94"/>
      <c r="I193" s="94"/>
      <c r="J193" s="94"/>
    </row>
    <row r="194" spans="1:10">
      <c r="A194" s="94"/>
      <c r="B194" s="94"/>
      <c r="C194" s="94"/>
      <c r="D194" s="94"/>
      <c r="E194" s="94"/>
      <c r="F194" s="94"/>
      <c r="G194" s="94"/>
      <c r="H194" s="94"/>
      <c r="I194" s="94"/>
      <c r="J194" s="94"/>
    </row>
    <row r="195" spans="1:10">
      <c r="A195" s="94"/>
      <c r="B195" s="94"/>
      <c r="C195" s="94"/>
      <c r="D195" s="94"/>
      <c r="E195" s="94"/>
      <c r="F195" s="94"/>
      <c r="G195" s="94"/>
      <c r="H195" s="94"/>
      <c r="I195" s="94"/>
      <c r="J195" s="94"/>
    </row>
    <row r="196" spans="1:10">
      <c r="A196" s="94"/>
      <c r="B196" s="94"/>
      <c r="C196" s="94"/>
      <c r="D196" s="94"/>
      <c r="E196" s="94"/>
      <c r="F196" s="94"/>
      <c r="G196" s="94"/>
      <c r="H196" s="94"/>
      <c r="I196" s="94"/>
      <c r="J196" s="94"/>
    </row>
    <row r="197" spans="1:10">
      <c r="A197" s="94"/>
      <c r="B197" s="94"/>
      <c r="C197" s="94"/>
      <c r="D197" s="94"/>
      <c r="E197" s="94"/>
      <c r="F197" s="94"/>
      <c r="G197" s="94"/>
      <c r="H197" s="94"/>
      <c r="I197" s="94"/>
      <c r="J197" s="94"/>
    </row>
    <row r="198" spans="1:10">
      <c r="A198" s="94"/>
      <c r="B198" s="94"/>
      <c r="C198" s="94"/>
      <c r="D198" s="94"/>
      <c r="E198" s="94"/>
      <c r="F198" s="94"/>
      <c r="G198" s="94"/>
      <c r="H198" s="94"/>
      <c r="I198" s="94"/>
      <c r="J198" s="94"/>
    </row>
    <row r="199" spans="1:10">
      <c r="A199" s="94"/>
      <c r="B199" s="94"/>
      <c r="C199" s="94"/>
      <c r="D199" s="94"/>
      <c r="E199" s="94"/>
      <c r="F199" s="94"/>
      <c r="G199" s="94"/>
      <c r="H199" s="94"/>
      <c r="I199" s="94"/>
      <c r="J199" s="94"/>
    </row>
    <row r="200" spans="1:10">
      <c r="A200" s="94"/>
      <c r="B200" s="94"/>
      <c r="C200" s="94"/>
      <c r="D200" s="94"/>
      <c r="E200" s="94"/>
      <c r="F200" s="94"/>
      <c r="G200" s="94"/>
      <c r="H200" s="94"/>
      <c r="I200" s="94"/>
      <c r="J200" s="94"/>
    </row>
    <row r="201" spans="1:10">
      <c r="A201" s="94"/>
      <c r="B201" s="94"/>
      <c r="C201" s="94"/>
      <c r="D201" s="94"/>
      <c r="E201" s="94"/>
      <c r="F201" s="94"/>
      <c r="G201" s="94"/>
      <c r="H201" s="94"/>
      <c r="I201" s="94"/>
      <c r="J201" s="94"/>
    </row>
    <row r="202" spans="1:10">
      <c r="A202" s="94"/>
      <c r="B202" s="94"/>
      <c r="C202" s="94"/>
      <c r="D202" s="94"/>
      <c r="E202" s="94"/>
      <c r="F202" s="94"/>
      <c r="G202" s="94"/>
      <c r="H202" s="94"/>
      <c r="I202" s="94"/>
      <c r="J202" s="94"/>
    </row>
    <row r="203" spans="1:10">
      <c r="A203" s="94"/>
      <c r="B203" s="94"/>
      <c r="C203" s="94"/>
      <c r="D203" s="94"/>
      <c r="E203" s="94"/>
      <c r="F203" s="94"/>
      <c r="G203" s="94"/>
      <c r="H203" s="94"/>
      <c r="I203" s="94"/>
      <c r="J203" s="94"/>
    </row>
    <row r="204" spans="1:10">
      <c r="A204" s="94"/>
      <c r="B204" s="94"/>
      <c r="C204" s="94"/>
      <c r="D204" s="94"/>
      <c r="E204" s="94"/>
      <c r="F204" s="94"/>
      <c r="G204" s="94"/>
      <c r="H204" s="94"/>
      <c r="I204" s="94"/>
      <c r="J204" s="94"/>
    </row>
    <row r="205" spans="1:10">
      <c r="A205" s="94"/>
      <c r="B205" s="94"/>
      <c r="C205" s="94"/>
      <c r="D205" s="94"/>
      <c r="E205" s="94"/>
      <c r="F205" s="94"/>
      <c r="G205" s="94"/>
      <c r="H205" s="94"/>
      <c r="I205" s="94"/>
      <c r="J205" s="94"/>
    </row>
    <row r="206" spans="1:10">
      <c r="A206" s="94"/>
      <c r="B206" s="94"/>
      <c r="C206" s="94"/>
      <c r="D206" s="94"/>
      <c r="E206" s="94"/>
      <c r="F206" s="94"/>
      <c r="G206" s="94"/>
      <c r="H206" s="94"/>
      <c r="I206" s="94"/>
      <c r="J206" s="94"/>
    </row>
    <row r="207" spans="1:10">
      <c r="A207" s="94"/>
      <c r="B207" s="94"/>
      <c r="C207" s="94"/>
      <c r="D207" s="94"/>
      <c r="E207" s="94"/>
      <c r="F207" s="94"/>
      <c r="G207" s="94"/>
      <c r="H207" s="94"/>
      <c r="I207" s="94"/>
      <c r="J207" s="94"/>
    </row>
    <row r="208" spans="1:10">
      <c r="A208" s="94"/>
      <c r="B208" s="94"/>
      <c r="C208" s="94"/>
      <c r="D208" s="94"/>
      <c r="E208" s="94"/>
      <c r="F208" s="94"/>
      <c r="G208" s="94"/>
      <c r="H208" s="94"/>
      <c r="I208" s="94"/>
      <c r="J208" s="94"/>
    </row>
    <row r="209" spans="1:10">
      <c r="A209" s="94"/>
      <c r="B209" s="94"/>
      <c r="C209" s="94"/>
      <c r="D209" s="94"/>
      <c r="E209" s="94"/>
      <c r="F209" s="94"/>
      <c r="G209" s="94"/>
      <c r="H209" s="94"/>
      <c r="I209" s="94"/>
      <c r="J209" s="94"/>
    </row>
    <row r="210" spans="1:10">
      <c r="A210" s="94"/>
      <c r="B210" s="94"/>
      <c r="C210" s="94"/>
      <c r="D210" s="94"/>
      <c r="E210" s="94"/>
      <c r="F210" s="94"/>
      <c r="G210" s="94"/>
      <c r="H210" s="94"/>
      <c r="I210" s="94"/>
      <c r="J210" s="94"/>
    </row>
    <row r="211" spans="1:10">
      <c r="A211" s="94"/>
      <c r="B211" s="94"/>
      <c r="C211" s="94"/>
      <c r="D211" s="94"/>
      <c r="E211" s="94"/>
      <c r="F211" s="94"/>
      <c r="G211" s="94"/>
      <c r="H211" s="94"/>
      <c r="I211" s="94"/>
      <c r="J211" s="94"/>
    </row>
    <row r="212" spans="1:10">
      <c r="A212" s="94"/>
      <c r="B212" s="94"/>
      <c r="C212" s="94"/>
      <c r="D212" s="94"/>
      <c r="E212" s="94"/>
      <c r="F212" s="94"/>
      <c r="G212" s="94"/>
      <c r="H212" s="94"/>
      <c r="I212" s="94"/>
      <c r="J212" s="94"/>
    </row>
    <row r="213" spans="1:10">
      <c r="A213" s="94"/>
      <c r="B213" s="94"/>
      <c r="C213" s="94"/>
      <c r="D213" s="94"/>
      <c r="E213" s="94"/>
      <c r="F213" s="94"/>
      <c r="G213" s="94"/>
      <c r="H213" s="94"/>
      <c r="I213" s="94"/>
      <c r="J213" s="94"/>
    </row>
    <row r="214" spans="1:10">
      <c r="A214" s="94"/>
      <c r="B214" s="94"/>
      <c r="C214" s="94"/>
      <c r="D214" s="94"/>
      <c r="E214" s="94"/>
      <c r="F214" s="94"/>
      <c r="G214" s="94"/>
      <c r="H214" s="94"/>
      <c r="I214" s="94"/>
      <c r="J214" s="94"/>
    </row>
    <row r="215" spans="1:10">
      <c r="A215" s="94"/>
      <c r="B215" s="94"/>
      <c r="C215" s="94"/>
      <c r="D215" s="94"/>
      <c r="E215" s="94"/>
      <c r="F215" s="94"/>
      <c r="G215" s="94"/>
      <c r="H215" s="94"/>
      <c r="I215" s="94"/>
      <c r="J215" s="94"/>
    </row>
    <row r="216" spans="1:10">
      <c r="A216" s="94"/>
      <c r="B216" s="94"/>
      <c r="C216" s="94"/>
      <c r="D216" s="94"/>
      <c r="E216" s="94"/>
      <c r="F216" s="94"/>
      <c r="G216" s="94"/>
      <c r="H216" s="94"/>
      <c r="I216" s="94"/>
      <c r="J216" s="94"/>
    </row>
    <row r="217" spans="1:10">
      <c r="A217" s="94"/>
      <c r="B217" s="94"/>
      <c r="C217" s="94"/>
      <c r="D217" s="94"/>
      <c r="E217" s="94"/>
      <c r="F217" s="94"/>
      <c r="G217" s="94"/>
      <c r="H217" s="94"/>
      <c r="I217" s="94"/>
      <c r="J217" s="94"/>
    </row>
    <row r="218" spans="1:10">
      <c r="A218" s="94"/>
      <c r="B218" s="94"/>
      <c r="C218" s="94"/>
      <c r="D218" s="94"/>
      <c r="E218" s="94"/>
      <c r="F218" s="94"/>
      <c r="G218" s="94"/>
      <c r="H218" s="94"/>
      <c r="I218" s="94"/>
      <c r="J218" s="94"/>
    </row>
    <row r="219" spans="1:10">
      <c r="A219" s="94"/>
      <c r="B219" s="94"/>
      <c r="C219" s="94"/>
      <c r="D219" s="94"/>
      <c r="E219" s="94"/>
      <c r="F219" s="94"/>
      <c r="G219" s="94"/>
      <c r="H219" s="94"/>
      <c r="I219" s="94"/>
      <c r="J219" s="94"/>
    </row>
    <row r="220" spans="1:10">
      <c r="A220" s="94"/>
      <c r="B220" s="94"/>
      <c r="C220" s="94"/>
      <c r="D220" s="94"/>
      <c r="E220" s="94"/>
      <c r="F220" s="94"/>
      <c r="G220" s="94"/>
      <c r="H220" s="94"/>
      <c r="I220" s="94"/>
      <c r="J220" s="94"/>
    </row>
    <row r="221" spans="1:10">
      <c r="A221" s="94"/>
      <c r="B221" s="94"/>
      <c r="C221" s="94"/>
      <c r="D221" s="94"/>
      <c r="E221" s="94"/>
      <c r="F221" s="94"/>
      <c r="G221" s="94"/>
      <c r="H221" s="94"/>
      <c r="I221" s="94"/>
      <c r="J221" s="94"/>
    </row>
    <row r="222" spans="1:10">
      <c r="A222" s="94"/>
      <c r="B222" s="94"/>
      <c r="C222" s="94"/>
      <c r="D222" s="94"/>
      <c r="E222" s="94"/>
      <c r="F222" s="94"/>
      <c r="G222" s="94"/>
      <c r="H222" s="94"/>
      <c r="I222" s="94"/>
      <c r="J222" s="94"/>
    </row>
    <row r="223" spans="1:10">
      <c r="A223" s="94"/>
      <c r="B223" s="94"/>
      <c r="C223" s="94"/>
      <c r="D223" s="94"/>
      <c r="E223" s="94"/>
      <c r="F223" s="94"/>
      <c r="G223" s="94"/>
      <c r="H223" s="94"/>
      <c r="I223" s="94"/>
      <c r="J223" s="94"/>
    </row>
    <row r="224" spans="1:10">
      <c r="A224" s="94"/>
      <c r="B224" s="94"/>
      <c r="C224" s="94"/>
      <c r="D224" s="94"/>
      <c r="E224" s="94"/>
      <c r="F224" s="94"/>
      <c r="G224" s="94"/>
      <c r="H224" s="94"/>
      <c r="I224" s="94"/>
      <c r="J224" s="94"/>
    </row>
    <row r="225" spans="1:10">
      <c r="A225" s="94"/>
      <c r="B225" s="94"/>
      <c r="C225" s="94"/>
      <c r="D225" s="94"/>
      <c r="E225" s="94"/>
      <c r="F225" s="94"/>
      <c r="G225" s="94"/>
      <c r="H225" s="94"/>
      <c r="I225" s="94"/>
      <c r="J225" s="94"/>
    </row>
    <row r="226" spans="1:10">
      <c r="A226" s="94"/>
      <c r="B226" s="94"/>
      <c r="C226" s="94"/>
      <c r="D226" s="94"/>
      <c r="E226" s="94"/>
      <c r="F226" s="94"/>
      <c r="G226" s="94"/>
      <c r="H226" s="94"/>
      <c r="I226" s="94"/>
      <c r="J226" s="94"/>
    </row>
    <row r="227" spans="1:10">
      <c r="A227" s="94"/>
      <c r="B227" s="94"/>
      <c r="C227" s="94"/>
      <c r="D227" s="94"/>
      <c r="E227" s="94"/>
      <c r="F227" s="94"/>
      <c r="G227" s="94"/>
      <c r="H227" s="94"/>
      <c r="I227" s="94"/>
      <c r="J227" s="94"/>
    </row>
    <row r="228" spans="1:10">
      <c r="A228" s="94"/>
      <c r="B228" s="94"/>
      <c r="C228" s="94"/>
      <c r="D228" s="94"/>
      <c r="E228" s="94"/>
      <c r="F228" s="94"/>
      <c r="G228" s="94"/>
      <c r="H228" s="94"/>
      <c r="I228" s="94"/>
      <c r="J228" s="94"/>
    </row>
    <row r="229" spans="1:10">
      <c r="A229" s="94"/>
      <c r="B229" s="94"/>
      <c r="C229" s="94"/>
      <c r="D229" s="94"/>
      <c r="E229" s="94"/>
      <c r="F229" s="94"/>
      <c r="G229" s="94"/>
      <c r="H229" s="94"/>
      <c r="I229" s="94"/>
      <c r="J229" s="94"/>
    </row>
    <row r="230" spans="1:10">
      <c r="A230" s="94"/>
      <c r="B230" s="94"/>
      <c r="C230" s="94"/>
      <c r="D230" s="94"/>
      <c r="E230" s="94"/>
      <c r="F230" s="94"/>
      <c r="G230" s="94"/>
      <c r="H230" s="94"/>
      <c r="I230" s="94"/>
      <c r="J230" s="94"/>
    </row>
    <row r="231" spans="1:10">
      <c r="A231" s="94"/>
      <c r="B231" s="94"/>
      <c r="C231" s="94"/>
      <c r="D231" s="94"/>
      <c r="E231" s="94"/>
      <c r="F231" s="94"/>
      <c r="G231" s="94"/>
      <c r="H231" s="94"/>
      <c r="I231" s="94"/>
      <c r="J231" s="94"/>
    </row>
    <row r="232" spans="1:10">
      <c r="A232" s="94"/>
      <c r="B232" s="94"/>
      <c r="C232" s="94"/>
      <c r="D232" s="94"/>
      <c r="E232" s="94"/>
      <c r="F232" s="94"/>
      <c r="G232" s="94"/>
      <c r="H232" s="94"/>
      <c r="I232" s="94"/>
      <c r="J232" s="94"/>
    </row>
    <row r="233" spans="1:10">
      <c r="A233" s="94"/>
      <c r="B233" s="94"/>
      <c r="C233" s="94"/>
      <c r="D233" s="94"/>
      <c r="E233" s="94"/>
      <c r="F233" s="94"/>
      <c r="G233" s="94"/>
      <c r="H233" s="94"/>
      <c r="I233" s="94"/>
      <c r="J233" s="94"/>
    </row>
    <row r="234" spans="1:10">
      <c r="A234" s="94"/>
      <c r="B234" s="94"/>
      <c r="C234" s="94"/>
      <c r="D234" s="94"/>
      <c r="E234" s="94"/>
      <c r="F234" s="94"/>
      <c r="G234" s="94"/>
      <c r="H234" s="94"/>
      <c r="I234" s="94"/>
      <c r="J234" s="94"/>
    </row>
    <row r="235" spans="1:10">
      <c r="A235" s="94"/>
      <c r="B235" s="94"/>
      <c r="C235" s="94"/>
      <c r="D235" s="94"/>
      <c r="E235" s="94"/>
      <c r="F235" s="94"/>
      <c r="G235" s="94"/>
      <c r="H235" s="94"/>
      <c r="I235" s="94"/>
      <c r="J235" s="94"/>
    </row>
    <row r="236" spans="1:10">
      <c r="A236" s="94"/>
      <c r="B236" s="94"/>
      <c r="C236" s="94"/>
      <c r="D236" s="94"/>
      <c r="E236" s="94"/>
      <c r="F236" s="94"/>
      <c r="G236" s="94"/>
      <c r="H236" s="94"/>
      <c r="I236" s="94"/>
      <c r="J236" s="94"/>
    </row>
    <row r="237" spans="1:10">
      <c r="A237" s="94"/>
      <c r="B237" s="94"/>
      <c r="C237" s="94"/>
      <c r="D237" s="94"/>
      <c r="E237" s="94"/>
      <c r="F237" s="94"/>
      <c r="G237" s="94"/>
      <c r="H237" s="94"/>
      <c r="I237" s="94"/>
      <c r="J237" s="94"/>
    </row>
    <row r="238" spans="1:10">
      <c r="A238" s="94"/>
      <c r="B238" s="94"/>
      <c r="C238" s="94"/>
      <c r="D238" s="94"/>
      <c r="E238" s="94"/>
      <c r="F238" s="94"/>
      <c r="G238" s="94"/>
      <c r="H238" s="94"/>
      <c r="I238" s="94"/>
      <c r="J238" s="94"/>
    </row>
    <row r="239" spans="1:10">
      <c r="A239" s="94"/>
      <c r="B239" s="94"/>
      <c r="C239" s="94"/>
      <c r="D239" s="94"/>
      <c r="E239" s="94"/>
      <c r="F239" s="94"/>
      <c r="G239" s="94"/>
      <c r="H239" s="94"/>
      <c r="I239" s="94"/>
      <c r="J239" s="94"/>
    </row>
    <row r="240" spans="1:10">
      <c r="A240" s="94"/>
      <c r="B240" s="94"/>
      <c r="C240" s="94"/>
      <c r="D240" s="94"/>
      <c r="E240" s="94"/>
      <c r="F240" s="94"/>
      <c r="G240" s="94"/>
      <c r="H240" s="94"/>
      <c r="I240" s="94"/>
      <c r="J240" s="94"/>
    </row>
    <row r="241" spans="1:10">
      <c r="A241" s="94"/>
      <c r="B241" s="94"/>
      <c r="C241" s="94"/>
      <c r="D241" s="94"/>
      <c r="E241" s="94"/>
      <c r="F241" s="94"/>
      <c r="G241" s="94"/>
      <c r="H241" s="94"/>
      <c r="I241" s="94"/>
      <c r="J241" s="94"/>
    </row>
    <row r="242" spans="1:10">
      <c r="A242" s="94"/>
      <c r="B242" s="94"/>
      <c r="C242" s="94"/>
      <c r="D242" s="94"/>
      <c r="E242" s="94"/>
      <c r="F242" s="94"/>
      <c r="G242" s="94"/>
      <c r="H242" s="94"/>
      <c r="I242" s="94"/>
      <c r="J242" s="94"/>
    </row>
    <row r="243" spans="1:10">
      <c r="A243" s="94"/>
      <c r="B243" s="94"/>
      <c r="C243" s="94"/>
      <c r="D243" s="94"/>
      <c r="E243" s="94"/>
      <c r="F243" s="94"/>
      <c r="G243" s="94"/>
      <c r="H243" s="94"/>
      <c r="I243" s="94"/>
      <c r="J243" s="94"/>
    </row>
    <row r="244" spans="1:10">
      <c r="A244" s="94"/>
      <c r="B244" s="94"/>
      <c r="C244" s="94"/>
      <c r="D244" s="94"/>
      <c r="E244" s="94"/>
      <c r="F244" s="94"/>
      <c r="G244" s="94"/>
      <c r="H244" s="94"/>
      <c r="I244" s="94"/>
      <c r="J244" s="94"/>
    </row>
    <row r="245" spans="1:10">
      <c r="A245" s="94"/>
      <c r="B245" s="94"/>
      <c r="C245" s="94"/>
      <c r="D245" s="94"/>
      <c r="E245" s="94"/>
      <c r="F245" s="94"/>
      <c r="G245" s="94"/>
      <c r="H245" s="94"/>
      <c r="I245" s="94"/>
      <c r="J245" s="94"/>
    </row>
    <row r="246" spans="1:10">
      <c r="A246" s="94"/>
      <c r="B246" s="94"/>
      <c r="C246" s="94"/>
      <c r="D246" s="94"/>
      <c r="E246" s="94"/>
      <c r="F246" s="94"/>
      <c r="G246" s="94"/>
      <c r="H246" s="94"/>
      <c r="I246" s="94"/>
      <c r="J246" s="94"/>
    </row>
    <row r="247" spans="1:10">
      <c r="A247" s="94"/>
      <c r="B247" s="94"/>
      <c r="C247" s="94"/>
      <c r="D247" s="94"/>
      <c r="E247" s="94"/>
      <c r="F247" s="94"/>
      <c r="G247" s="94"/>
      <c r="H247" s="94"/>
      <c r="I247" s="94"/>
      <c r="J247" s="94"/>
    </row>
    <row r="248" spans="1:10">
      <c r="A248" s="94"/>
      <c r="B248" s="94"/>
      <c r="C248" s="94"/>
      <c r="D248" s="94"/>
      <c r="E248" s="94"/>
      <c r="F248" s="94"/>
      <c r="G248" s="94"/>
      <c r="H248" s="94"/>
      <c r="I248" s="94"/>
      <c r="J248" s="94"/>
    </row>
    <row r="249" spans="1:10">
      <c r="A249" s="94"/>
      <c r="B249" s="94"/>
      <c r="C249" s="94"/>
      <c r="D249" s="94"/>
      <c r="E249" s="94"/>
      <c r="F249" s="94"/>
      <c r="G249" s="94"/>
      <c r="H249" s="94"/>
      <c r="I249" s="94"/>
      <c r="J249" s="94"/>
    </row>
    <row r="250" spans="1:10">
      <c r="A250" s="94"/>
      <c r="B250" s="94"/>
      <c r="C250" s="94"/>
      <c r="D250" s="94"/>
      <c r="E250" s="94"/>
      <c r="F250" s="94"/>
      <c r="G250" s="94"/>
      <c r="H250" s="94"/>
      <c r="I250" s="94"/>
      <c r="J250" s="94"/>
    </row>
    <row r="251" spans="1:10">
      <c r="A251" s="94"/>
      <c r="B251" s="94"/>
      <c r="C251" s="94"/>
      <c r="D251" s="94"/>
      <c r="E251" s="94"/>
      <c r="F251" s="94"/>
      <c r="G251" s="94"/>
      <c r="H251" s="94"/>
      <c r="I251" s="94"/>
      <c r="J251" s="94"/>
    </row>
    <row r="252" spans="1:10">
      <c r="A252" s="94"/>
      <c r="B252" s="94"/>
      <c r="C252" s="94"/>
      <c r="D252" s="94"/>
      <c r="E252" s="94"/>
      <c r="F252" s="94"/>
      <c r="G252" s="94"/>
      <c r="H252" s="94"/>
      <c r="I252" s="94"/>
      <c r="J252" s="94"/>
    </row>
    <row r="253" spans="1:10">
      <c r="A253" s="94"/>
      <c r="B253" s="94"/>
      <c r="C253" s="94"/>
      <c r="D253" s="94"/>
      <c r="E253" s="94"/>
      <c r="F253" s="94"/>
      <c r="G253" s="94"/>
      <c r="H253" s="94"/>
      <c r="I253" s="94"/>
      <c r="J253" s="94"/>
    </row>
    <row r="254" spans="1:10">
      <c r="A254" s="94"/>
      <c r="B254" s="94"/>
      <c r="C254" s="94"/>
      <c r="D254" s="94"/>
      <c r="E254" s="94"/>
      <c r="F254" s="94"/>
      <c r="G254" s="94"/>
      <c r="H254" s="94"/>
      <c r="I254" s="94"/>
      <c r="J254" s="94"/>
    </row>
    <row r="255" spans="1:10">
      <c r="A255" s="94"/>
      <c r="B255" s="94"/>
      <c r="C255" s="94"/>
      <c r="D255" s="94"/>
      <c r="E255" s="94"/>
      <c r="F255" s="94"/>
      <c r="G255" s="94"/>
      <c r="H255" s="94"/>
      <c r="I255" s="94"/>
      <c r="J255" s="94"/>
    </row>
    <row r="256" spans="1:10">
      <c r="A256" s="94"/>
      <c r="B256" s="94"/>
      <c r="C256" s="94"/>
      <c r="D256" s="94"/>
      <c r="E256" s="94"/>
      <c r="F256" s="94"/>
      <c r="G256" s="94"/>
      <c r="H256" s="94"/>
      <c r="I256" s="94"/>
      <c r="J256" s="94"/>
    </row>
    <row r="257" spans="1:10">
      <c r="A257" s="94"/>
      <c r="B257" s="94"/>
      <c r="C257" s="94"/>
      <c r="D257" s="94"/>
      <c r="E257" s="94"/>
      <c r="F257" s="94"/>
      <c r="G257" s="94"/>
      <c r="H257" s="94"/>
      <c r="I257" s="94"/>
      <c r="J257" s="94"/>
    </row>
    <row r="258" spans="1:10">
      <c r="A258" s="94"/>
      <c r="B258" s="94"/>
      <c r="C258" s="94"/>
      <c r="D258" s="94"/>
      <c r="E258" s="94"/>
      <c r="F258" s="94"/>
      <c r="G258" s="94"/>
      <c r="H258" s="94"/>
      <c r="I258" s="94"/>
      <c r="J258" s="94"/>
    </row>
    <row r="259" spans="1:10">
      <c r="A259" s="94"/>
      <c r="B259" s="94"/>
      <c r="C259" s="94"/>
      <c r="D259" s="94"/>
      <c r="E259" s="94"/>
      <c r="F259" s="94"/>
      <c r="G259" s="94"/>
      <c r="H259" s="94"/>
      <c r="I259" s="94"/>
      <c r="J259" s="94"/>
    </row>
    <row r="260" spans="1:10">
      <c r="A260" s="94"/>
      <c r="B260" s="94"/>
      <c r="C260" s="94"/>
      <c r="D260" s="94"/>
      <c r="E260" s="94"/>
      <c r="F260" s="94"/>
      <c r="G260" s="94"/>
      <c r="H260" s="94"/>
      <c r="I260" s="94"/>
      <c r="J260" s="94"/>
    </row>
    <row r="261" spans="1:10">
      <c r="A261" s="94"/>
      <c r="B261" s="94"/>
      <c r="C261" s="94"/>
      <c r="D261" s="94"/>
      <c r="E261" s="94"/>
      <c r="F261" s="94"/>
      <c r="G261" s="94"/>
      <c r="H261" s="94"/>
      <c r="I261" s="94"/>
      <c r="J261" s="94"/>
    </row>
    <row r="262" spans="1:10">
      <c r="A262" s="94"/>
      <c r="B262" s="94"/>
      <c r="C262" s="94"/>
      <c r="D262" s="94"/>
      <c r="E262" s="94"/>
      <c r="F262" s="94"/>
      <c r="G262" s="94"/>
      <c r="H262" s="94"/>
      <c r="I262" s="94"/>
      <c r="J262" s="94"/>
    </row>
    <row r="263" spans="1:10">
      <c r="A263" s="94"/>
      <c r="B263" s="94"/>
      <c r="C263" s="94"/>
      <c r="D263" s="94"/>
      <c r="E263" s="94"/>
      <c r="F263" s="94"/>
      <c r="G263" s="94"/>
      <c r="H263" s="94"/>
      <c r="I263" s="94"/>
      <c r="J263" s="94"/>
    </row>
    <row r="264" spans="1:10">
      <c r="A264" s="94"/>
      <c r="B264" s="94"/>
      <c r="C264" s="94"/>
      <c r="D264" s="94"/>
      <c r="E264" s="94"/>
      <c r="F264" s="94"/>
      <c r="G264" s="94"/>
      <c r="H264" s="94"/>
      <c r="I264" s="94"/>
      <c r="J264" s="94"/>
    </row>
    <row r="265" spans="1:10">
      <c r="A265" s="94"/>
      <c r="B265" s="94"/>
      <c r="C265" s="94"/>
      <c r="D265" s="94"/>
      <c r="E265" s="94"/>
      <c r="F265" s="94"/>
      <c r="G265" s="94"/>
      <c r="H265" s="94"/>
      <c r="I265" s="94"/>
      <c r="J265" s="94"/>
    </row>
    <row r="266" spans="1:10">
      <c r="A266" s="94"/>
      <c r="B266" s="94"/>
      <c r="C266" s="94"/>
      <c r="D266" s="94"/>
      <c r="E266" s="94"/>
      <c r="F266" s="94"/>
      <c r="G266" s="94"/>
      <c r="H266" s="94"/>
      <c r="I266" s="94"/>
      <c r="J266" s="94"/>
    </row>
    <row r="267" spans="1:10">
      <c r="A267" s="94"/>
      <c r="B267" s="94"/>
      <c r="C267" s="94"/>
      <c r="D267" s="94"/>
      <c r="E267" s="94"/>
      <c r="F267" s="94"/>
      <c r="G267" s="94"/>
      <c r="H267" s="94"/>
      <c r="I267" s="94"/>
      <c r="J267" s="94"/>
    </row>
    <row r="268" spans="1:10">
      <c r="A268" s="94"/>
      <c r="B268" s="94"/>
      <c r="C268" s="94"/>
      <c r="D268" s="94"/>
      <c r="E268" s="94"/>
      <c r="F268" s="94"/>
      <c r="G268" s="94"/>
      <c r="H268" s="94"/>
      <c r="I268" s="94"/>
      <c r="J268" s="94"/>
    </row>
    <row r="269" spans="1:10">
      <c r="A269" s="94"/>
      <c r="B269" s="94"/>
      <c r="C269" s="94"/>
      <c r="D269" s="94"/>
      <c r="E269" s="94"/>
      <c r="F269" s="94"/>
      <c r="G269" s="94"/>
      <c r="H269" s="94"/>
      <c r="I269" s="94"/>
      <c r="J269" s="94"/>
    </row>
    <row r="270" spans="1:10">
      <c r="A270" s="94"/>
      <c r="B270" s="94"/>
      <c r="C270" s="94"/>
      <c r="D270" s="94"/>
      <c r="E270" s="94"/>
      <c r="F270" s="94"/>
      <c r="G270" s="94"/>
      <c r="H270" s="94"/>
      <c r="I270" s="94"/>
      <c r="J270" s="94"/>
    </row>
    <row r="271" spans="1:10">
      <c r="A271" s="94"/>
      <c r="B271" s="94"/>
      <c r="C271" s="94"/>
      <c r="D271" s="94"/>
      <c r="E271" s="94"/>
      <c r="F271" s="94"/>
      <c r="G271" s="94"/>
      <c r="H271" s="94"/>
      <c r="I271" s="94"/>
      <c r="J271" s="94"/>
    </row>
    <row r="272" spans="1:10">
      <c r="A272" s="94"/>
      <c r="B272" s="94"/>
      <c r="C272" s="94"/>
      <c r="D272" s="94"/>
      <c r="E272" s="94"/>
      <c r="F272" s="94"/>
      <c r="G272" s="94"/>
      <c r="H272" s="94"/>
      <c r="I272" s="94"/>
      <c r="J272" s="94"/>
    </row>
    <row r="273" spans="1:10">
      <c r="A273" s="94"/>
      <c r="B273" s="94"/>
      <c r="C273" s="94"/>
      <c r="D273" s="94"/>
      <c r="E273" s="94"/>
      <c r="F273" s="94"/>
      <c r="G273" s="94"/>
      <c r="H273" s="94"/>
      <c r="I273" s="94"/>
      <c r="J273" s="94"/>
    </row>
    <row r="274" spans="1:10">
      <c r="A274" s="94"/>
      <c r="B274" s="94"/>
      <c r="C274" s="94"/>
      <c r="D274" s="94"/>
      <c r="E274" s="94"/>
      <c r="F274" s="94"/>
      <c r="G274" s="94"/>
      <c r="H274" s="94"/>
      <c r="I274" s="94"/>
      <c r="J274" s="94"/>
    </row>
    <row r="275" spans="1:10">
      <c r="A275" s="94"/>
      <c r="B275" s="94"/>
      <c r="C275" s="94"/>
      <c r="D275" s="94"/>
      <c r="E275" s="94"/>
      <c r="F275" s="94"/>
      <c r="G275" s="94"/>
      <c r="H275" s="94"/>
      <c r="I275" s="94"/>
      <c r="J275" s="94"/>
    </row>
    <row r="276" spans="1:10">
      <c r="A276" s="94"/>
      <c r="B276" s="94"/>
      <c r="C276" s="94"/>
      <c r="D276" s="94"/>
      <c r="E276" s="94"/>
      <c r="F276" s="94"/>
      <c r="G276" s="94"/>
      <c r="H276" s="94"/>
      <c r="I276" s="94"/>
      <c r="J276" s="94"/>
    </row>
    <row r="277" spans="1:10">
      <c r="A277" s="94"/>
      <c r="B277" s="94"/>
      <c r="C277" s="94"/>
      <c r="D277" s="94"/>
      <c r="E277" s="94"/>
      <c r="F277" s="94"/>
      <c r="G277" s="94"/>
      <c r="H277" s="94"/>
      <c r="I277" s="94"/>
      <c r="J277" s="94"/>
    </row>
    <row r="278" spans="1:10">
      <c r="A278" s="94"/>
      <c r="B278" s="94"/>
      <c r="C278" s="94"/>
      <c r="D278" s="94"/>
      <c r="E278" s="94"/>
      <c r="F278" s="94"/>
      <c r="G278" s="94"/>
      <c r="H278" s="94"/>
      <c r="I278" s="94"/>
      <c r="J278" s="94"/>
    </row>
    <row r="279" spans="1:10">
      <c r="A279" s="94"/>
      <c r="B279" s="94"/>
      <c r="C279" s="94"/>
      <c r="D279" s="94"/>
      <c r="E279" s="94"/>
      <c r="F279" s="94"/>
      <c r="G279" s="94"/>
      <c r="H279" s="94"/>
      <c r="I279" s="94"/>
      <c r="J279" s="94"/>
    </row>
    <row r="280" spans="1:10">
      <c r="A280" s="94"/>
      <c r="B280" s="94"/>
      <c r="C280" s="94"/>
      <c r="D280" s="94"/>
      <c r="E280" s="94"/>
      <c r="F280" s="94"/>
      <c r="G280" s="94"/>
      <c r="H280" s="94"/>
      <c r="I280" s="94"/>
      <c r="J280" s="94"/>
    </row>
    <row r="281" spans="1:10">
      <c r="A281" s="94"/>
      <c r="B281" s="94"/>
      <c r="C281" s="94"/>
      <c r="D281" s="94"/>
      <c r="E281" s="94"/>
      <c r="F281" s="94"/>
      <c r="G281" s="94"/>
      <c r="H281" s="94"/>
      <c r="I281" s="94"/>
      <c r="J281" s="94"/>
    </row>
    <row r="282" spans="1:10">
      <c r="A282" s="94"/>
      <c r="B282" s="94"/>
      <c r="C282" s="94"/>
      <c r="D282" s="94"/>
      <c r="E282" s="94"/>
      <c r="F282" s="94"/>
      <c r="G282" s="94"/>
      <c r="H282" s="94"/>
      <c r="I282" s="94"/>
      <c r="J282" s="94"/>
    </row>
    <row r="283" spans="1:10">
      <c r="A283" s="94"/>
      <c r="B283" s="94"/>
      <c r="C283" s="94"/>
      <c r="D283" s="94"/>
      <c r="E283" s="94"/>
      <c r="F283" s="94"/>
      <c r="G283" s="94"/>
      <c r="H283" s="94"/>
      <c r="I283" s="94"/>
      <c r="J283" s="94"/>
    </row>
    <row r="284" spans="1:10">
      <c r="A284" s="94"/>
      <c r="B284" s="94"/>
      <c r="C284" s="94"/>
      <c r="D284" s="94"/>
      <c r="E284" s="94"/>
      <c r="F284" s="94"/>
      <c r="G284" s="94"/>
      <c r="H284" s="94"/>
      <c r="I284" s="94"/>
      <c r="J284" s="94"/>
    </row>
    <row r="285" spans="1:10">
      <c r="A285" s="94"/>
      <c r="B285" s="94"/>
      <c r="C285" s="94"/>
      <c r="D285" s="94"/>
      <c r="E285" s="94"/>
      <c r="F285" s="94"/>
      <c r="G285" s="94"/>
      <c r="H285" s="94"/>
      <c r="I285" s="94"/>
      <c r="J285" s="94"/>
    </row>
    <row r="286" spans="1:10">
      <c r="A286" s="94"/>
      <c r="B286" s="94"/>
      <c r="C286" s="94"/>
      <c r="D286" s="94"/>
      <c r="E286" s="94"/>
      <c r="F286" s="94"/>
      <c r="G286" s="94"/>
      <c r="H286" s="94"/>
      <c r="I286" s="94"/>
      <c r="J286" s="94"/>
    </row>
    <row r="287" spans="1:10">
      <c r="A287" s="94"/>
      <c r="B287" s="94"/>
      <c r="C287" s="94"/>
      <c r="D287" s="94"/>
      <c r="E287" s="94"/>
      <c r="F287" s="94"/>
      <c r="G287" s="94"/>
      <c r="H287" s="94"/>
      <c r="I287" s="94"/>
      <c r="J287" s="94"/>
    </row>
    <row r="288" spans="1:10">
      <c r="A288" s="94"/>
      <c r="B288" s="94"/>
      <c r="C288" s="94"/>
      <c r="D288" s="94"/>
      <c r="E288" s="94"/>
      <c r="F288" s="94"/>
      <c r="G288" s="94"/>
      <c r="H288" s="94"/>
      <c r="I288" s="94"/>
      <c r="J288" s="94"/>
    </row>
    <row r="289" spans="1:10">
      <c r="A289" s="94"/>
      <c r="B289" s="94"/>
      <c r="C289" s="94"/>
      <c r="D289" s="94"/>
      <c r="E289" s="94"/>
      <c r="F289" s="94"/>
      <c r="G289" s="94"/>
      <c r="H289" s="94"/>
      <c r="I289" s="94"/>
      <c r="J289" s="94"/>
    </row>
    <row r="290" spans="1:10">
      <c r="A290" s="94"/>
      <c r="B290" s="94"/>
      <c r="C290" s="94"/>
      <c r="D290" s="94"/>
      <c r="E290" s="94"/>
      <c r="F290" s="94"/>
      <c r="G290" s="94"/>
      <c r="H290" s="94"/>
      <c r="I290" s="94"/>
      <c r="J290" s="94"/>
    </row>
    <row r="291" spans="1:10">
      <c r="A291" s="94"/>
      <c r="B291" s="94"/>
      <c r="C291" s="94"/>
      <c r="D291" s="94"/>
      <c r="E291" s="94"/>
      <c r="F291" s="94"/>
      <c r="G291" s="94"/>
      <c r="H291" s="94"/>
      <c r="I291" s="94"/>
      <c r="J291" s="94"/>
    </row>
    <row r="292" spans="1:10">
      <c r="A292" s="94"/>
      <c r="B292" s="94"/>
      <c r="C292" s="94"/>
      <c r="D292" s="94"/>
      <c r="E292" s="94"/>
      <c r="F292" s="94"/>
      <c r="G292" s="94"/>
      <c r="H292" s="94"/>
      <c r="I292" s="94"/>
      <c r="J292" s="94"/>
    </row>
    <row r="293" spans="1:10">
      <c r="A293" s="94"/>
      <c r="B293" s="94"/>
      <c r="C293" s="94"/>
      <c r="D293" s="94"/>
      <c r="E293" s="94"/>
      <c r="F293" s="94"/>
      <c r="G293" s="94"/>
      <c r="H293" s="94"/>
      <c r="I293" s="94"/>
      <c r="J293" s="94"/>
    </row>
    <row r="294" spans="1:10">
      <c r="A294" s="94"/>
      <c r="B294" s="94"/>
      <c r="C294" s="94"/>
      <c r="D294" s="94"/>
      <c r="E294" s="94"/>
      <c r="F294" s="94"/>
      <c r="G294" s="94"/>
      <c r="H294" s="94"/>
      <c r="I294" s="94"/>
      <c r="J294" s="94"/>
    </row>
    <row r="295" spans="1:10">
      <c r="A295" s="94"/>
      <c r="B295" s="94"/>
      <c r="C295" s="94"/>
      <c r="D295" s="94"/>
      <c r="E295" s="94"/>
      <c r="F295" s="94"/>
      <c r="G295" s="94"/>
      <c r="H295" s="94"/>
      <c r="I295" s="94"/>
      <c r="J295" s="94"/>
    </row>
    <row r="296" spans="1:10">
      <c r="A296" s="94"/>
      <c r="B296" s="94"/>
      <c r="C296" s="94"/>
      <c r="D296" s="94"/>
      <c r="E296" s="94"/>
      <c r="F296" s="94"/>
      <c r="G296" s="94"/>
      <c r="H296" s="94"/>
      <c r="I296" s="94"/>
      <c r="J296" s="94"/>
    </row>
    <row r="297" spans="1:10">
      <c r="A297" s="94"/>
      <c r="B297" s="94"/>
      <c r="C297" s="94"/>
      <c r="D297" s="94"/>
      <c r="E297" s="94"/>
      <c r="F297" s="94"/>
      <c r="G297" s="94"/>
      <c r="H297" s="94"/>
      <c r="I297" s="94"/>
      <c r="J297" s="94"/>
    </row>
    <row r="298" spans="1:10">
      <c r="A298" s="94"/>
      <c r="B298" s="94"/>
      <c r="C298" s="94"/>
      <c r="D298" s="94"/>
      <c r="E298" s="94"/>
      <c r="F298" s="94"/>
      <c r="G298" s="94"/>
      <c r="H298" s="94"/>
      <c r="I298" s="94"/>
      <c r="J298" s="94"/>
    </row>
    <row r="299" spans="1:10">
      <c r="A299" s="94"/>
      <c r="B299" s="94"/>
      <c r="C299" s="94"/>
      <c r="D299" s="94"/>
      <c r="E299" s="94"/>
      <c r="F299" s="94"/>
      <c r="G299" s="94"/>
      <c r="H299" s="94"/>
      <c r="I299" s="94"/>
      <c r="J299" s="94"/>
    </row>
    <row r="300" spans="1:10">
      <c r="A300" s="94"/>
      <c r="B300" s="94"/>
      <c r="C300" s="94"/>
      <c r="D300" s="94"/>
      <c r="E300" s="94"/>
      <c r="F300" s="94"/>
      <c r="G300" s="94"/>
      <c r="H300" s="94"/>
      <c r="I300" s="94"/>
      <c r="J300" s="94"/>
    </row>
    <row r="301" spans="1:10">
      <c r="A301" s="94"/>
      <c r="B301" s="94"/>
      <c r="C301" s="94"/>
      <c r="D301" s="94"/>
      <c r="E301" s="94"/>
      <c r="F301" s="94"/>
      <c r="G301" s="94"/>
      <c r="H301" s="94"/>
      <c r="I301" s="94"/>
      <c r="J301" s="94"/>
    </row>
    <row r="302" spans="1:10">
      <c r="A302" s="94"/>
      <c r="B302" s="94"/>
      <c r="C302" s="94"/>
      <c r="D302" s="94"/>
      <c r="E302" s="94"/>
      <c r="F302" s="94"/>
      <c r="G302" s="94"/>
      <c r="H302" s="94"/>
      <c r="I302" s="94"/>
      <c r="J302" s="94"/>
    </row>
    <row r="303" spans="1:10">
      <c r="A303" s="94"/>
      <c r="B303" s="94"/>
      <c r="C303" s="94"/>
      <c r="D303" s="94"/>
      <c r="E303" s="94"/>
      <c r="F303" s="94"/>
      <c r="G303" s="94"/>
      <c r="H303" s="94"/>
      <c r="I303" s="94"/>
      <c r="J303" s="94"/>
    </row>
    <row r="304" spans="1:10">
      <c r="A304" s="94"/>
      <c r="B304" s="94"/>
      <c r="C304" s="94"/>
      <c r="D304" s="94"/>
      <c r="E304" s="94"/>
      <c r="F304" s="94"/>
      <c r="G304" s="94"/>
      <c r="H304" s="94"/>
      <c r="I304" s="94"/>
      <c r="J304" s="94"/>
    </row>
    <row r="305" spans="1:10">
      <c r="A305" s="94"/>
      <c r="B305" s="94"/>
      <c r="C305" s="94"/>
      <c r="D305" s="94"/>
      <c r="E305" s="94"/>
      <c r="F305" s="94"/>
      <c r="G305" s="94"/>
      <c r="H305" s="94"/>
      <c r="I305" s="94"/>
      <c r="J305" s="94"/>
    </row>
    <row r="306" spans="1:10">
      <c r="A306" s="94"/>
      <c r="B306" s="94"/>
      <c r="C306" s="94"/>
      <c r="D306" s="94"/>
      <c r="E306" s="94"/>
      <c r="F306" s="94"/>
      <c r="G306" s="94"/>
      <c r="H306" s="94"/>
      <c r="I306" s="94"/>
      <c r="J306" s="94"/>
    </row>
    <row r="307" spans="1:10">
      <c r="A307" s="94"/>
      <c r="B307" s="94"/>
      <c r="C307" s="94"/>
      <c r="D307" s="94"/>
      <c r="E307" s="94"/>
      <c r="F307" s="94"/>
      <c r="G307" s="94"/>
      <c r="H307" s="94"/>
      <c r="I307" s="94"/>
      <c r="J307" s="94"/>
    </row>
    <row r="308" spans="1:10">
      <c r="A308" s="94"/>
      <c r="B308" s="94"/>
      <c r="C308" s="94"/>
      <c r="D308" s="94"/>
      <c r="E308" s="94"/>
      <c r="F308" s="94"/>
      <c r="G308" s="94"/>
      <c r="H308" s="94"/>
      <c r="I308" s="94"/>
      <c r="J308" s="94"/>
    </row>
    <row r="309" spans="1:10">
      <c r="A309" s="94"/>
      <c r="B309" s="94"/>
      <c r="C309" s="94"/>
      <c r="D309" s="94"/>
      <c r="E309" s="94"/>
      <c r="F309" s="94"/>
      <c r="G309" s="94"/>
      <c r="H309" s="94"/>
      <c r="I309" s="94"/>
      <c r="J309" s="94"/>
    </row>
    <row r="310" spans="1:10">
      <c r="A310" s="94"/>
      <c r="B310" s="94"/>
      <c r="C310" s="94"/>
      <c r="D310" s="94"/>
      <c r="E310" s="94"/>
      <c r="F310" s="94"/>
      <c r="G310" s="94"/>
      <c r="H310" s="94"/>
      <c r="I310" s="94"/>
      <c r="J310" s="94"/>
    </row>
    <row r="311" spans="1:10">
      <c r="A311" s="94"/>
      <c r="B311" s="94"/>
      <c r="C311" s="94"/>
      <c r="D311" s="94"/>
      <c r="E311" s="94"/>
      <c r="F311" s="94"/>
      <c r="G311" s="94"/>
      <c r="H311" s="94"/>
      <c r="I311" s="94"/>
      <c r="J311" s="94"/>
    </row>
    <row r="312" spans="1:10">
      <c r="A312" s="94"/>
      <c r="B312" s="94"/>
      <c r="C312" s="94"/>
      <c r="D312" s="94"/>
      <c r="E312" s="94"/>
      <c r="F312" s="94"/>
      <c r="G312" s="94"/>
      <c r="H312" s="94"/>
      <c r="I312" s="94"/>
      <c r="J312" s="94"/>
    </row>
    <row r="313" spans="1:10">
      <c r="A313" s="94"/>
      <c r="B313" s="94"/>
      <c r="C313" s="94"/>
      <c r="D313" s="94"/>
      <c r="E313" s="94"/>
      <c r="F313" s="94"/>
      <c r="G313" s="94"/>
      <c r="H313" s="94"/>
      <c r="I313" s="94"/>
      <c r="J313" s="94"/>
    </row>
    <row r="314" spans="1:10">
      <c r="A314" s="94"/>
      <c r="B314" s="94"/>
      <c r="C314" s="94"/>
      <c r="D314" s="94"/>
      <c r="E314" s="94"/>
      <c r="F314" s="94"/>
      <c r="G314" s="94"/>
      <c r="H314" s="94"/>
      <c r="I314" s="94"/>
      <c r="J314" s="94"/>
    </row>
    <row r="315" spans="1:10">
      <c r="A315" s="94"/>
      <c r="B315" s="94"/>
      <c r="C315" s="94"/>
      <c r="D315" s="94"/>
      <c r="E315" s="94"/>
      <c r="F315" s="94"/>
      <c r="G315" s="94"/>
      <c r="H315" s="94"/>
      <c r="I315" s="94"/>
      <c r="J315" s="94"/>
    </row>
    <row r="316" spans="1:10">
      <c r="A316" s="94"/>
      <c r="B316" s="94"/>
      <c r="C316" s="94"/>
      <c r="D316" s="94"/>
      <c r="E316" s="94"/>
      <c r="F316" s="94"/>
      <c r="G316" s="94"/>
      <c r="H316" s="94"/>
      <c r="I316" s="94"/>
      <c r="J316" s="94"/>
    </row>
    <row r="317" spans="1:10">
      <c r="A317" s="94"/>
      <c r="B317" s="94"/>
      <c r="C317" s="94"/>
      <c r="D317" s="94"/>
      <c r="E317" s="94"/>
      <c r="F317" s="94"/>
      <c r="G317" s="94"/>
      <c r="H317" s="94"/>
      <c r="I317" s="94"/>
      <c r="J317" s="94"/>
    </row>
    <row r="318" spans="1:10">
      <c r="A318" s="94"/>
      <c r="B318" s="94"/>
      <c r="C318" s="94"/>
      <c r="D318" s="94"/>
      <c r="E318" s="94"/>
      <c r="F318" s="94"/>
      <c r="G318" s="94"/>
      <c r="H318" s="94"/>
      <c r="I318" s="94"/>
      <c r="J318" s="94"/>
    </row>
    <row r="319" spans="1:10">
      <c r="A319" s="94"/>
      <c r="B319" s="94"/>
      <c r="C319" s="94"/>
      <c r="D319" s="94"/>
      <c r="E319" s="94"/>
      <c r="F319" s="94"/>
      <c r="G319" s="94"/>
      <c r="H319" s="94"/>
      <c r="I319" s="94"/>
      <c r="J319" s="94"/>
    </row>
    <row r="320" spans="1:10">
      <c r="A320" s="94"/>
      <c r="B320" s="94"/>
      <c r="C320" s="94"/>
      <c r="D320" s="94"/>
      <c r="E320" s="94"/>
      <c r="F320" s="94"/>
      <c r="G320" s="94"/>
      <c r="H320" s="94"/>
      <c r="I320" s="94"/>
      <c r="J320" s="94"/>
    </row>
    <row r="321" spans="1:10">
      <c r="A321" s="94"/>
      <c r="B321" s="94"/>
      <c r="C321" s="94"/>
      <c r="D321" s="94"/>
      <c r="E321" s="94"/>
      <c r="F321" s="94"/>
      <c r="G321" s="94"/>
      <c r="H321" s="94"/>
      <c r="I321" s="94"/>
      <c r="J321" s="94"/>
    </row>
    <row r="322" spans="1:10">
      <c r="A322" s="94"/>
      <c r="B322" s="94"/>
      <c r="C322" s="94"/>
      <c r="D322" s="94"/>
      <c r="E322" s="94"/>
      <c r="F322" s="94"/>
      <c r="G322" s="94"/>
      <c r="H322" s="94"/>
      <c r="I322" s="94"/>
      <c r="J322" s="94"/>
    </row>
    <row r="323" spans="1:10">
      <c r="A323" s="94"/>
      <c r="B323" s="94"/>
      <c r="C323" s="94"/>
      <c r="D323" s="94"/>
      <c r="E323" s="94"/>
      <c r="F323" s="94"/>
      <c r="G323" s="94"/>
      <c r="H323" s="94"/>
      <c r="I323" s="94"/>
      <c r="J323" s="94"/>
    </row>
    <row r="324" spans="1:10">
      <c r="A324" s="94"/>
      <c r="B324" s="94"/>
      <c r="C324" s="94"/>
      <c r="D324" s="94"/>
      <c r="E324" s="94"/>
      <c r="F324" s="94"/>
      <c r="G324" s="94"/>
      <c r="H324" s="94"/>
      <c r="I324" s="94"/>
      <c r="J324" s="94"/>
    </row>
    <row r="325" spans="1:10">
      <c r="A325" s="94"/>
      <c r="B325" s="94"/>
      <c r="C325" s="94"/>
      <c r="D325" s="94"/>
      <c r="E325" s="94"/>
      <c r="F325" s="94"/>
      <c r="G325" s="94"/>
      <c r="H325" s="94"/>
      <c r="I325" s="94"/>
      <c r="J325" s="94"/>
    </row>
    <row r="326" spans="1:10">
      <c r="A326" s="94"/>
      <c r="B326" s="94"/>
      <c r="C326" s="94"/>
      <c r="D326" s="94"/>
      <c r="E326" s="94"/>
      <c r="F326" s="94"/>
      <c r="G326" s="94"/>
      <c r="H326" s="94"/>
      <c r="I326" s="94"/>
      <c r="J326" s="94"/>
    </row>
    <row r="327" spans="1:10">
      <c r="A327" s="94"/>
      <c r="B327" s="94"/>
      <c r="C327" s="94"/>
      <c r="D327" s="94"/>
      <c r="E327" s="94"/>
      <c r="F327" s="94"/>
      <c r="G327" s="94"/>
      <c r="H327" s="94"/>
      <c r="I327" s="94"/>
      <c r="J327" s="94"/>
    </row>
    <row r="328" spans="1:10">
      <c r="A328" s="94"/>
      <c r="B328" s="94"/>
      <c r="C328" s="94"/>
      <c r="D328" s="94"/>
      <c r="E328" s="94"/>
      <c r="F328" s="94"/>
      <c r="G328" s="94"/>
      <c r="H328" s="94"/>
      <c r="I328" s="94"/>
      <c r="J328" s="94"/>
    </row>
    <row r="329" spans="1:10">
      <c r="A329" s="94"/>
      <c r="B329" s="94"/>
      <c r="C329" s="94"/>
      <c r="D329" s="94"/>
      <c r="E329" s="94"/>
      <c r="F329" s="94"/>
      <c r="G329" s="94"/>
      <c r="H329" s="94"/>
      <c r="I329" s="94"/>
      <c r="J329" s="94"/>
    </row>
    <row r="330" spans="1:10">
      <c r="A330" s="94"/>
      <c r="B330" s="94"/>
      <c r="C330" s="94"/>
      <c r="D330" s="94"/>
      <c r="E330" s="94"/>
      <c r="F330" s="94"/>
      <c r="G330" s="94"/>
      <c r="H330" s="94"/>
      <c r="I330" s="94"/>
      <c r="J330" s="94"/>
    </row>
    <row r="331" spans="1:10">
      <c r="A331" s="94"/>
      <c r="B331" s="94"/>
      <c r="C331" s="94"/>
      <c r="D331" s="94"/>
      <c r="E331" s="94"/>
      <c r="F331" s="94"/>
      <c r="G331" s="94"/>
      <c r="H331" s="94"/>
      <c r="I331" s="94"/>
      <c r="J331" s="94"/>
    </row>
    <row r="332" spans="1:10">
      <c r="A332" s="94"/>
      <c r="B332" s="94"/>
      <c r="C332" s="94"/>
      <c r="D332" s="94"/>
      <c r="E332" s="94"/>
      <c r="F332" s="94"/>
      <c r="G332" s="94"/>
      <c r="H332" s="94"/>
      <c r="I332" s="94"/>
      <c r="J332" s="94"/>
    </row>
    <row r="333" spans="1:10">
      <c r="A333" s="94"/>
      <c r="B333" s="94"/>
      <c r="C333" s="94"/>
      <c r="D333" s="94"/>
      <c r="E333" s="94"/>
      <c r="F333" s="94"/>
      <c r="G333" s="94"/>
      <c r="H333" s="94"/>
      <c r="I333" s="94"/>
      <c r="J333" s="94"/>
    </row>
    <row r="334" spans="1:10">
      <c r="A334" s="94"/>
      <c r="B334" s="94"/>
      <c r="C334" s="94"/>
      <c r="D334" s="94"/>
      <c r="E334" s="94"/>
      <c r="F334" s="94"/>
      <c r="G334" s="94"/>
      <c r="H334" s="94"/>
      <c r="I334" s="94"/>
      <c r="J334" s="94"/>
    </row>
    <row r="335" spans="1:10">
      <c r="A335" s="94"/>
      <c r="B335" s="94"/>
      <c r="C335" s="94"/>
      <c r="D335" s="94"/>
      <c r="E335" s="94"/>
      <c r="F335" s="94"/>
      <c r="G335" s="94"/>
      <c r="H335" s="94"/>
      <c r="I335" s="94"/>
      <c r="J335" s="94"/>
    </row>
    <row r="336" spans="1:10">
      <c r="A336" s="94"/>
      <c r="B336" s="94"/>
      <c r="C336" s="94"/>
      <c r="D336" s="94"/>
      <c r="E336" s="94"/>
      <c r="F336" s="94"/>
      <c r="G336" s="94"/>
      <c r="H336" s="94"/>
      <c r="I336" s="94"/>
      <c r="J336" s="94"/>
    </row>
    <row r="337" spans="1:10">
      <c r="A337" s="94"/>
      <c r="B337" s="94"/>
      <c r="C337" s="94"/>
      <c r="D337" s="94"/>
      <c r="E337" s="94"/>
      <c r="F337" s="94"/>
      <c r="G337" s="94"/>
      <c r="H337" s="94"/>
      <c r="I337" s="94"/>
      <c r="J337" s="94"/>
    </row>
    <row r="338" spans="1:10">
      <c r="A338" s="94"/>
      <c r="B338" s="94"/>
      <c r="C338" s="94"/>
      <c r="D338" s="94"/>
      <c r="E338" s="94"/>
      <c r="F338" s="94"/>
      <c r="G338" s="94"/>
      <c r="H338" s="94"/>
      <c r="I338" s="94"/>
      <c r="J338" s="94"/>
    </row>
    <row r="339" spans="1:10">
      <c r="A339" s="94"/>
      <c r="B339" s="94"/>
      <c r="C339" s="94"/>
      <c r="D339" s="94"/>
      <c r="E339" s="94"/>
      <c r="F339" s="94"/>
      <c r="G339" s="94"/>
      <c r="H339" s="94"/>
      <c r="I339" s="94"/>
      <c r="J339" s="94"/>
    </row>
    <row r="340" spans="1:10">
      <c r="A340" s="94"/>
      <c r="B340" s="94"/>
      <c r="C340" s="94"/>
      <c r="D340" s="94"/>
      <c r="E340" s="94"/>
      <c r="F340" s="94"/>
      <c r="G340" s="94"/>
      <c r="H340" s="94"/>
      <c r="I340" s="94"/>
      <c r="J340" s="94"/>
    </row>
    <row r="341" spans="1:10">
      <c r="A341" s="94"/>
      <c r="B341" s="94"/>
      <c r="C341" s="94"/>
      <c r="D341" s="94"/>
      <c r="E341" s="94"/>
      <c r="F341" s="94"/>
      <c r="G341" s="94"/>
      <c r="H341" s="94"/>
      <c r="I341" s="94"/>
      <c r="J341" s="94"/>
    </row>
    <row r="342" spans="1:10">
      <c r="A342" s="94"/>
      <c r="B342" s="94"/>
      <c r="C342" s="94"/>
      <c r="D342" s="94"/>
      <c r="E342" s="94"/>
      <c r="F342" s="94"/>
      <c r="G342" s="94"/>
      <c r="H342" s="94"/>
      <c r="I342" s="94"/>
      <c r="J342" s="94"/>
    </row>
    <row r="343" spans="1:10">
      <c r="A343" s="94"/>
      <c r="B343" s="94"/>
      <c r="C343" s="94"/>
      <c r="D343" s="94"/>
      <c r="E343" s="94"/>
      <c r="F343" s="94"/>
      <c r="G343" s="94"/>
      <c r="H343" s="94"/>
      <c r="I343" s="94"/>
      <c r="J343" s="94"/>
    </row>
    <row r="344" spans="1:10">
      <c r="A344" s="94"/>
      <c r="B344" s="94"/>
      <c r="C344" s="94"/>
      <c r="D344" s="94"/>
      <c r="E344" s="94"/>
      <c r="F344" s="94"/>
      <c r="G344" s="94"/>
      <c r="H344" s="94"/>
      <c r="I344" s="94"/>
      <c r="J344" s="94"/>
    </row>
    <row r="345" spans="1:10">
      <c r="A345" s="94"/>
      <c r="B345" s="94"/>
      <c r="C345" s="94"/>
      <c r="D345" s="94"/>
      <c r="E345" s="94"/>
      <c r="F345" s="94"/>
      <c r="G345" s="94"/>
      <c r="H345" s="94"/>
      <c r="I345" s="94"/>
      <c r="J345" s="94"/>
    </row>
    <row r="346" spans="1:10">
      <c r="A346" s="94"/>
      <c r="B346" s="94"/>
      <c r="C346" s="94"/>
      <c r="D346" s="94"/>
      <c r="E346" s="94"/>
      <c r="F346" s="94"/>
      <c r="G346" s="94"/>
      <c r="H346" s="94"/>
      <c r="I346" s="94"/>
      <c r="J346" s="94"/>
    </row>
    <row r="347" spans="1:10">
      <c r="A347" s="94"/>
      <c r="B347" s="94"/>
      <c r="C347" s="94"/>
      <c r="D347" s="94"/>
      <c r="E347" s="94"/>
      <c r="F347" s="94"/>
      <c r="G347" s="94"/>
      <c r="H347" s="94"/>
      <c r="I347" s="94"/>
      <c r="J347" s="94"/>
    </row>
    <row r="348" spans="1:10">
      <c r="A348" s="94"/>
      <c r="B348" s="94"/>
      <c r="C348" s="94"/>
      <c r="D348" s="94"/>
      <c r="E348" s="94"/>
      <c r="F348" s="94"/>
      <c r="G348" s="94"/>
      <c r="H348" s="94"/>
      <c r="I348" s="94"/>
      <c r="J348" s="94"/>
    </row>
    <row r="349" spans="1:10">
      <c r="A349" s="94"/>
      <c r="B349" s="94"/>
      <c r="C349" s="94"/>
      <c r="D349" s="94"/>
      <c r="E349" s="94"/>
      <c r="F349" s="94"/>
      <c r="G349" s="94"/>
      <c r="H349" s="94"/>
      <c r="I349" s="94"/>
      <c r="J349" s="94"/>
    </row>
    <row r="350" spans="1:10">
      <c r="A350" s="94"/>
      <c r="B350" s="94"/>
      <c r="C350" s="94"/>
      <c r="D350" s="94"/>
      <c r="E350" s="94"/>
      <c r="F350" s="94"/>
      <c r="G350" s="94"/>
      <c r="H350" s="94"/>
      <c r="I350" s="94"/>
      <c r="J350" s="94"/>
    </row>
    <row r="351" spans="1:10">
      <c r="A351" s="94"/>
      <c r="B351" s="94"/>
      <c r="C351" s="94"/>
      <c r="D351" s="94"/>
      <c r="E351" s="94"/>
      <c r="F351" s="94"/>
      <c r="G351" s="94"/>
      <c r="H351" s="94"/>
      <c r="I351" s="94"/>
      <c r="J351" s="94"/>
    </row>
    <row r="352" spans="1:10">
      <c r="A352" s="94"/>
      <c r="B352" s="94"/>
      <c r="C352" s="94"/>
      <c r="D352" s="94"/>
      <c r="E352" s="94"/>
      <c r="F352" s="94"/>
      <c r="G352" s="94"/>
      <c r="H352" s="94"/>
      <c r="I352" s="94"/>
      <c r="J352" s="94"/>
    </row>
    <row r="353" spans="1:10">
      <c r="A353" s="94"/>
      <c r="B353" s="94"/>
      <c r="C353" s="94"/>
      <c r="D353" s="94"/>
      <c r="E353" s="94"/>
      <c r="F353" s="94"/>
      <c r="G353" s="94"/>
      <c r="H353" s="94"/>
      <c r="I353" s="94"/>
      <c r="J353" s="94"/>
    </row>
    <row r="354" spans="1:10">
      <c r="A354" s="94"/>
      <c r="B354" s="94"/>
      <c r="C354" s="94"/>
      <c r="D354" s="94"/>
      <c r="E354" s="94"/>
      <c r="F354" s="94"/>
      <c r="G354" s="94"/>
      <c r="H354" s="94"/>
      <c r="I354" s="94"/>
      <c r="J354" s="94"/>
    </row>
    <row r="355" spans="1:10">
      <c r="A355" s="94"/>
      <c r="B355" s="94"/>
      <c r="C355" s="94"/>
      <c r="D355" s="94"/>
      <c r="E355" s="94"/>
      <c r="F355" s="94"/>
      <c r="G355" s="94"/>
      <c r="H355" s="94"/>
      <c r="I355" s="94"/>
      <c r="J355" s="94"/>
    </row>
    <row r="356" spans="1:10">
      <c r="A356" s="94"/>
      <c r="B356" s="94"/>
      <c r="C356" s="94"/>
      <c r="D356" s="94"/>
      <c r="E356" s="94"/>
      <c r="F356" s="94"/>
      <c r="G356" s="94"/>
      <c r="H356" s="94"/>
      <c r="I356" s="94"/>
      <c r="J356" s="94"/>
    </row>
    <row r="357" spans="1:10">
      <c r="A357" s="94"/>
      <c r="B357" s="94"/>
      <c r="C357" s="94"/>
      <c r="D357" s="94"/>
      <c r="E357" s="94"/>
      <c r="F357" s="94"/>
      <c r="G357" s="94"/>
      <c r="H357" s="94"/>
      <c r="I357" s="94"/>
      <c r="J357" s="94"/>
    </row>
    <row r="358" spans="1:10">
      <c r="A358" s="94"/>
      <c r="B358" s="94"/>
      <c r="C358" s="94"/>
      <c r="D358" s="94"/>
      <c r="E358" s="94"/>
      <c r="F358" s="94"/>
      <c r="G358" s="94"/>
      <c r="H358" s="94"/>
      <c r="I358" s="94"/>
      <c r="J358" s="94"/>
    </row>
    <row r="359" spans="1:10">
      <c r="A359" s="94"/>
      <c r="B359" s="94"/>
      <c r="C359" s="94"/>
      <c r="D359" s="94"/>
      <c r="E359" s="94"/>
      <c r="F359" s="94"/>
      <c r="G359" s="94"/>
      <c r="H359" s="94"/>
      <c r="I359" s="94"/>
      <c r="J359" s="94"/>
    </row>
    <row r="360" spans="1:10">
      <c r="A360" s="94"/>
      <c r="B360" s="94"/>
      <c r="C360" s="94"/>
      <c r="D360" s="94"/>
      <c r="E360" s="94"/>
      <c r="F360" s="94"/>
      <c r="G360" s="94"/>
      <c r="H360" s="94"/>
      <c r="I360" s="94"/>
      <c r="J360" s="94"/>
    </row>
    <row r="361" spans="1:10">
      <c r="A361" s="94"/>
      <c r="B361" s="94"/>
      <c r="C361" s="94"/>
      <c r="D361" s="94"/>
      <c r="E361" s="94"/>
      <c r="F361" s="94"/>
      <c r="G361" s="94"/>
      <c r="H361" s="94"/>
      <c r="I361" s="94"/>
      <c r="J361" s="94"/>
    </row>
    <row r="362" spans="1:10">
      <c r="A362" s="94"/>
      <c r="B362" s="94"/>
      <c r="C362" s="94"/>
      <c r="D362" s="94"/>
      <c r="E362" s="94"/>
      <c r="F362" s="94"/>
      <c r="G362" s="94"/>
      <c r="H362" s="94"/>
      <c r="I362" s="94"/>
      <c r="J362" s="94"/>
    </row>
    <row r="363" spans="1:10">
      <c r="A363" s="94"/>
      <c r="B363" s="94"/>
      <c r="C363" s="94"/>
      <c r="D363" s="94"/>
      <c r="E363" s="94"/>
      <c r="F363" s="94"/>
      <c r="G363" s="94"/>
      <c r="H363" s="94"/>
      <c r="I363" s="94"/>
      <c r="J363" s="94"/>
    </row>
    <row r="364" spans="1:10">
      <c r="A364" s="94"/>
      <c r="B364" s="94"/>
      <c r="C364" s="94"/>
      <c r="D364" s="94"/>
      <c r="E364" s="94"/>
      <c r="F364" s="94"/>
      <c r="G364" s="94"/>
      <c r="H364" s="94"/>
      <c r="I364" s="94"/>
      <c r="J364" s="94"/>
    </row>
    <row r="365" spans="1:10">
      <c r="A365" s="94"/>
      <c r="B365" s="94"/>
      <c r="C365" s="94"/>
      <c r="D365" s="94"/>
      <c r="E365" s="94"/>
      <c r="F365" s="94"/>
      <c r="G365" s="94"/>
      <c r="H365" s="94"/>
      <c r="I365" s="94"/>
      <c r="J365" s="94"/>
    </row>
    <row r="366" spans="1:10">
      <c r="A366" s="94"/>
      <c r="B366" s="94"/>
      <c r="C366" s="94"/>
      <c r="D366" s="94"/>
      <c r="E366" s="94"/>
      <c r="F366" s="94"/>
      <c r="G366" s="94"/>
      <c r="H366" s="94"/>
      <c r="I366" s="94"/>
      <c r="J366" s="94"/>
    </row>
    <row r="367" spans="1:10">
      <c r="A367" s="94"/>
      <c r="B367" s="94"/>
      <c r="C367" s="94"/>
      <c r="D367" s="94"/>
      <c r="E367" s="94"/>
      <c r="F367" s="94"/>
      <c r="G367" s="94"/>
      <c r="H367" s="94"/>
      <c r="I367" s="94"/>
      <c r="J367" s="94"/>
    </row>
    <row r="368" spans="1:10">
      <c r="A368" s="94"/>
      <c r="B368" s="94"/>
      <c r="C368" s="94"/>
      <c r="D368" s="94"/>
      <c r="E368" s="94"/>
      <c r="F368" s="94"/>
      <c r="G368" s="94"/>
      <c r="H368" s="94"/>
      <c r="I368" s="94"/>
      <c r="J368" s="94"/>
    </row>
    <row r="369" spans="1:10">
      <c r="A369" s="94"/>
      <c r="B369" s="94"/>
      <c r="C369" s="94"/>
      <c r="D369" s="94"/>
      <c r="E369" s="94"/>
      <c r="F369" s="94"/>
      <c r="G369" s="94"/>
      <c r="H369" s="94"/>
      <c r="I369" s="94"/>
      <c r="J369" s="94"/>
    </row>
    <row r="370" spans="1:10">
      <c r="A370" s="94"/>
      <c r="B370" s="94"/>
      <c r="C370" s="94"/>
      <c r="D370" s="94"/>
      <c r="E370" s="94"/>
      <c r="F370" s="94"/>
      <c r="G370" s="94"/>
      <c r="H370" s="94"/>
      <c r="I370" s="94"/>
      <c r="J370" s="94"/>
    </row>
    <row r="371" spans="1:10">
      <c r="A371" s="94"/>
      <c r="B371" s="94"/>
      <c r="C371" s="94"/>
      <c r="D371" s="94"/>
      <c r="E371" s="94"/>
      <c r="F371" s="94"/>
      <c r="G371" s="94"/>
      <c r="H371" s="94"/>
      <c r="I371" s="94"/>
      <c r="J371" s="94"/>
    </row>
    <row r="372" spans="1:10">
      <c r="A372" s="94"/>
      <c r="B372" s="94"/>
      <c r="C372" s="94"/>
      <c r="D372" s="94"/>
      <c r="E372" s="94"/>
      <c r="F372" s="94"/>
      <c r="G372" s="94"/>
      <c r="H372" s="94"/>
      <c r="I372" s="94"/>
      <c r="J372" s="94"/>
    </row>
    <row r="373" spans="1:10">
      <c r="A373" s="94"/>
      <c r="B373" s="94"/>
      <c r="C373" s="94"/>
      <c r="D373" s="94"/>
      <c r="E373" s="94"/>
      <c r="F373" s="94"/>
      <c r="G373" s="94"/>
      <c r="H373" s="94"/>
      <c r="I373" s="94"/>
      <c r="J373" s="94"/>
    </row>
    <row r="374" spans="1:10">
      <c r="A374" s="94"/>
      <c r="B374" s="94"/>
      <c r="C374" s="94"/>
      <c r="D374" s="94"/>
      <c r="E374" s="94"/>
      <c r="F374" s="94"/>
      <c r="G374" s="94"/>
      <c r="H374" s="94"/>
      <c r="I374" s="94"/>
      <c r="J374" s="94"/>
    </row>
    <row r="375" spans="1:10">
      <c r="A375" s="94"/>
      <c r="B375" s="94"/>
      <c r="C375" s="94"/>
      <c r="D375" s="94"/>
      <c r="E375" s="94"/>
      <c r="F375" s="94"/>
      <c r="G375" s="94"/>
      <c r="H375" s="94"/>
      <c r="I375" s="94"/>
      <c r="J375" s="94"/>
    </row>
    <row r="376" spans="1:10">
      <c r="A376" s="94"/>
      <c r="B376" s="94"/>
      <c r="C376" s="94"/>
      <c r="D376" s="94"/>
      <c r="E376" s="94"/>
      <c r="F376" s="94"/>
      <c r="G376" s="94"/>
      <c r="H376" s="94"/>
      <c r="I376" s="94"/>
      <c r="J376" s="94"/>
    </row>
    <row r="377" spans="1:10">
      <c r="A377" s="94"/>
      <c r="B377" s="94"/>
      <c r="C377" s="94"/>
      <c r="D377" s="94"/>
      <c r="E377" s="94"/>
      <c r="F377" s="94"/>
      <c r="G377" s="94"/>
      <c r="H377" s="94"/>
      <c r="I377" s="94"/>
      <c r="J377" s="94"/>
    </row>
    <row r="378" spans="1:10">
      <c r="A378" s="94"/>
      <c r="B378" s="94"/>
      <c r="C378" s="94"/>
      <c r="D378" s="94"/>
      <c r="E378" s="94"/>
      <c r="F378" s="94"/>
      <c r="G378" s="94"/>
      <c r="H378" s="94"/>
      <c r="I378" s="94"/>
      <c r="J378" s="94"/>
    </row>
    <row r="379" spans="1:10">
      <c r="A379" s="94"/>
      <c r="B379" s="94"/>
      <c r="C379" s="94"/>
      <c r="D379" s="94"/>
      <c r="E379" s="94"/>
      <c r="F379" s="94"/>
      <c r="G379" s="94"/>
      <c r="H379" s="94"/>
      <c r="I379" s="94"/>
      <c r="J379" s="94"/>
    </row>
    <row r="380" spans="1:10">
      <c r="A380" s="94"/>
      <c r="B380" s="94"/>
      <c r="C380" s="94"/>
      <c r="D380" s="94"/>
      <c r="E380" s="94"/>
      <c r="F380" s="94"/>
      <c r="G380" s="94"/>
      <c r="H380" s="94"/>
      <c r="I380" s="94"/>
      <c r="J380" s="94"/>
    </row>
    <row r="381" spans="1:10">
      <c r="A381" s="94"/>
      <c r="B381" s="94"/>
      <c r="C381" s="94"/>
      <c r="D381" s="94"/>
      <c r="E381" s="94"/>
      <c r="F381" s="94"/>
      <c r="G381" s="94"/>
      <c r="H381" s="94"/>
      <c r="I381" s="94"/>
      <c r="J381" s="94"/>
    </row>
    <row r="382" spans="1:10">
      <c r="A382" s="94"/>
      <c r="B382" s="94"/>
      <c r="C382" s="94"/>
      <c r="D382" s="94"/>
      <c r="E382" s="94"/>
      <c r="F382" s="94"/>
      <c r="G382" s="94"/>
      <c r="H382" s="94"/>
      <c r="I382" s="94"/>
      <c r="J382" s="94"/>
    </row>
    <row r="383" spans="1:10">
      <c r="A383" s="94"/>
      <c r="B383" s="94"/>
      <c r="C383" s="94"/>
      <c r="D383" s="94"/>
      <c r="E383" s="94"/>
      <c r="F383" s="94"/>
      <c r="G383" s="94"/>
      <c r="H383" s="94"/>
      <c r="I383" s="94"/>
      <c r="J383" s="94"/>
    </row>
    <row r="384" spans="1:10">
      <c r="A384" s="94"/>
      <c r="B384" s="94"/>
      <c r="C384" s="94"/>
      <c r="D384" s="94"/>
      <c r="E384" s="94"/>
      <c r="F384" s="94"/>
      <c r="G384" s="94"/>
      <c r="H384" s="94"/>
      <c r="I384" s="94"/>
      <c r="J384" s="94"/>
    </row>
    <row r="385" spans="1:10">
      <c r="A385" s="94"/>
      <c r="B385" s="94"/>
      <c r="C385" s="94"/>
      <c r="D385" s="94"/>
      <c r="E385" s="94"/>
      <c r="F385" s="94"/>
      <c r="G385" s="94"/>
      <c r="H385" s="94"/>
      <c r="I385" s="94"/>
      <c r="J385" s="94"/>
    </row>
    <row r="386" spans="1:10">
      <c r="A386" s="94"/>
      <c r="B386" s="94"/>
      <c r="C386" s="94"/>
      <c r="D386" s="94"/>
      <c r="E386" s="94"/>
      <c r="F386" s="94"/>
      <c r="G386" s="94"/>
      <c r="H386" s="94"/>
      <c r="I386" s="94"/>
      <c r="J386" s="94"/>
    </row>
    <row r="387" spans="1:10">
      <c r="A387" s="94"/>
      <c r="B387" s="94"/>
      <c r="C387" s="94"/>
      <c r="D387" s="94"/>
      <c r="E387" s="94"/>
      <c r="F387" s="94"/>
      <c r="G387" s="94"/>
      <c r="H387" s="94"/>
      <c r="I387" s="94"/>
      <c r="J387" s="94"/>
    </row>
    <row r="388" spans="1:10">
      <c r="A388" s="94"/>
      <c r="B388" s="94"/>
      <c r="C388" s="94"/>
      <c r="D388" s="94"/>
      <c r="E388" s="94"/>
      <c r="F388" s="94"/>
      <c r="G388" s="94"/>
      <c r="H388" s="94"/>
      <c r="I388" s="94"/>
      <c r="J388" s="94"/>
    </row>
    <row r="389" spans="1:10">
      <c r="A389" s="94"/>
      <c r="B389" s="94"/>
      <c r="C389" s="94"/>
      <c r="D389" s="94"/>
      <c r="E389" s="94"/>
      <c r="F389" s="94"/>
      <c r="G389" s="94"/>
      <c r="H389" s="94"/>
      <c r="I389" s="94"/>
      <c r="J389" s="94"/>
    </row>
    <row r="390" spans="1:10">
      <c r="A390" s="94"/>
      <c r="B390" s="94"/>
      <c r="C390" s="94"/>
      <c r="D390" s="94"/>
      <c r="E390" s="94"/>
      <c r="F390" s="94"/>
      <c r="G390" s="94"/>
      <c r="H390" s="94"/>
      <c r="I390" s="94"/>
      <c r="J390" s="94"/>
    </row>
  </sheetData>
  <mergeCells count="22">
    <mergeCell ref="A50:C50"/>
    <mergeCell ref="M50:O50"/>
    <mergeCell ref="M3:O3"/>
    <mergeCell ref="M4:O4"/>
    <mergeCell ref="H6:J6"/>
    <mergeCell ref="H7:J7"/>
    <mergeCell ref="A43:J44"/>
    <mergeCell ref="G47:J47"/>
    <mergeCell ref="A49:C49"/>
    <mergeCell ref="A6:C7"/>
    <mergeCell ref="D6:F7"/>
    <mergeCell ref="A1:C2"/>
    <mergeCell ref="C3:F3"/>
    <mergeCell ref="E8:F8"/>
    <mergeCell ref="D4:F4"/>
    <mergeCell ref="H3:J3"/>
    <mergeCell ref="H4:J4"/>
    <mergeCell ref="A3:B3"/>
    <mergeCell ref="A4:B4"/>
    <mergeCell ref="A5:C5"/>
    <mergeCell ref="D5:F5"/>
    <mergeCell ref="H5:J5"/>
  </mergeCells>
  <pageMargins left="0.35" right="0.25" top="0.56000000000000005" bottom="0.5" header="0.35" footer="0.27"/>
  <pageSetup scale="82" fitToHeight="0" orientation="portrait" r:id="rId1"/>
  <headerFooter alignWithMargins="0">
    <oddFooter>&amp;C&amp;14&amp;A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52D66-C2DF-47E3-8D89-70F20CD28D1A}">
  <sheetPr codeName="Sheet24">
    <tabColor rgb="FF002060"/>
  </sheetPr>
  <dimension ref="A1:CC348"/>
  <sheetViews>
    <sheetView zoomScaleNormal="100" workbookViewId="0">
      <selection activeCell="C32" sqref="C32"/>
    </sheetView>
  </sheetViews>
  <sheetFormatPr defaultColWidth="9.140625" defaultRowHeight="12.75" customHeight="1"/>
  <cols>
    <col min="1" max="1" width="5.85546875" style="94" customWidth="1"/>
    <col min="2" max="9" width="9.140625" style="3"/>
    <col min="10" max="10" width="5" style="94" customWidth="1"/>
    <col min="11" max="81" width="9.140625" style="94"/>
    <col min="82" max="16384" width="9.140625" style="3"/>
  </cols>
  <sheetData>
    <row r="1" spans="1:13" ht="12.75" customHeight="1">
      <c r="B1" s="94"/>
      <c r="C1" s="94"/>
      <c r="D1" s="94"/>
      <c r="E1" s="94"/>
      <c r="F1" s="94"/>
      <c r="G1" s="94"/>
      <c r="H1" s="94"/>
      <c r="I1" s="94"/>
    </row>
    <row r="2" spans="1:13" ht="12.75" customHeight="1">
      <c r="A2" s="53"/>
      <c r="B2" s="53"/>
      <c r="C2" s="53"/>
      <c r="D2" s="53"/>
      <c r="E2" s="53"/>
      <c r="F2" s="53"/>
      <c r="G2" s="53"/>
      <c r="H2" s="53"/>
      <c r="I2" s="53"/>
      <c r="J2" s="53"/>
      <c r="K2" s="53"/>
      <c r="L2" s="53"/>
      <c r="M2" s="53"/>
    </row>
    <row r="3" spans="1:13" ht="12.75" customHeight="1">
      <c r="A3" s="53"/>
      <c r="B3" s="2257" t="s">
        <v>883</v>
      </c>
      <c r="C3" s="2258"/>
      <c r="D3" s="2258"/>
      <c r="E3" s="2258"/>
      <c r="F3" s="2258"/>
      <c r="G3" s="2258"/>
      <c r="H3" s="2258"/>
      <c r="I3" s="2258"/>
      <c r="J3" s="2258"/>
      <c r="K3" s="2258"/>
      <c r="L3" s="2258"/>
      <c r="M3" s="2258"/>
    </row>
    <row r="4" spans="1:13" ht="12.75" customHeight="1">
      <c r="A4" s="53"/>
      <c r="B4" s="2258"/>
      <c r="C4" s="2258"/>
      <c r="D4" s="2258"/>
      <c r="E4" s="2258"/>
      <c r="F4" s="2258"/>
      <c r="G4" s="2258"/>
      <c r="H4" s="2258"/>
      <c r="I4" s="2258"/>
      <c r="J4" s="2258"/>
      <c r="K4" s="2258"/>
      <c r="L4" s="2258"/>
      <c r="M4" s="2258"/>
    </row>
    <row r="5" spans="1:13" ht="12.75" customHeight="1">
      <c r="A5" s="53"/>
      <c r="B5" s="2258"/>
      <c r="C5" s="2258"/>
      <c r="D5" s="2258"/>
      <c r="E5" s="2258"/>
      <c r="F5" s="2258"/>
      <c r="G5" s="2258"/>
      <c r="H5" s="2258"/>
      <c r="I5" s="2258"/>
      <c r="J5" s="2258"/>
      <c r="K5" s="2258"/>
      <c r="L5" s="2258"/>
      <c r="M5" s="2258"/>
    </row>
    <row r="6" spans="1:13" ht="12.75" customHeight="1">
      <c r="A6" s="53"/>
      <c r="B6" s="2258"/>
      <c r="C6" s="2258"/>
      <c r="D6" s="2258"/>
      <c r="E6" s="2258"/>
      <c r="F6" s="2258"/>
      <c r="G6" s="2258"/>
      <c r="H6" s="2258"/>
      <c r="I6" s="2258"/>
      <c r="J6" s="2258"/>
      <c r="K6" s="2258"/>
      <c r="L6" s="2258"/>
      <c r="M6" s="2258"/>
    </row>
    <row r="7" spans="1:13" ht="12.75" customHeight="1">
      <c r="A7" s="53"/>
      <c r="B7" s="2258"/>
      <c r="C7" s="2258"/>
      <c r="D7" s="2258"/>
      <c r="E7" s="2258"/>
      <c r="F7" s="2258"/>
      <c r="G7" s="2258"/>
      <c r="H7" s="2258"/>
      <c r="I7" s="2258"/>
      <c r="J7" s="2258"/>
      <c r="K7" s="2258"/>
      <c r="L7" s="2258"/>
      <c r="M7" s="2258"/>
    </row>
    <row r="8" spans="1:13" ht="12.75" customHeight="1">
      <c r="A8" s="53"/>
      <c r="B8" s="2258"/>
      <c r="C8" s="2258"/>
      <c r="D8" s="2258"/>
      <c r="E8" s="2258"/>
      <c r="F8" s="2258"/>
      <c r="G8" s="2258"/>
      <c r="H8" s="2258"/>
      <c r="I8" s="2258"/>
      <c r="J8" s="2258"/>
      <c r="K8" s="2258"/>
      <c r="L8" s="2258"/>
      <c r="M8" s="2258"/>
    </row>
    <row r="9" spans="1:13" ht="12.75" customHeight="1">
      <c r="A9" s="53"/>
      <c r="B9" s="2258"/>
      <c r="C9" s="2258"/>
      <c r="D9" s="2258"/>
      <c r="E9" s="2258"/>
      <c r="F9" s="2258"/>
      <c r="G9" s="2258"/>
      <c r="H9" s="2258"/>
      <c r="I9" s="2258"/>
      <c r="J9" s="2258"/>
      <c r="K9" s="2258"/>
      <c r="L9" s="2258"/>
      <c r="M9" s="2258"/>
    </row>
    <row r="10" spans="1:13" ht="12.75" customHeight="1">
      <c r="A10" s="53"/>
      <c r="B10" s="2258"/>
      <c r="C10" s="2258"/>
      <c r="D10" s="2258"/>
      <c r="E10" s="2258"/>
      <c r="F10" s="2258"/>
      <c r="G10" s="2258"/>
      <c r="H10" s="2258"/>
      <c r="I10" s="2258"/>
      <c r="J10" s="2258"/>
      <c r="K10" s="2258"/>
      <c r="L10" s="2258"/>
      <c r="M10" s="2258"/>
    </row>
    <row r="11" spans="1:13" ht="12.75" customHeight="1">
      <c r="A11" s="53"/>
      <c r="B11" s="2258"/>
      <c r="C11" s="2258"/>
      <c r="D11" s="2258"/>
      <c r="E11" s="2258"/>
      <c r="F11" s="2258"/>
      <c r="G11" s="2258"/>
      <c r="H11" s="2258"/>
      <c r="I11" s="2258"/>
      <c r="J11" s="2258"/>
      <c r="K11" s="2258"/>
      <c r="L11" s="2258"/>
      <c r="M11" s="2258"/>
    </row>
    <row r="12" spans="1:13" ht="12.75" customHeight="1">
      <c r="A12" s="53"/>
      <c r="B12" s="2258"/>
      <c r="C12" s="2258"/>
      <c r="D12" s="2258"/>
      <c r="E12" s="2258"/>
      <c r="F12" s="2258"/>
      <c r="G12" s="2258"/>
      <c r="H12" s="2258"/>
      <c r="I12" s="2258"/>
      <c r="J12" s="2258"/>
      <c r="K12" s="2258"/>
      <c r="L12" s="2258"/>
      <c r="M12" s="2258"/>
    </row>
    <row r="13" spans="1:13" ht="12.75" customHeight="1">
      <c r="A13" s="53"/>
      <c r="B13" s="2258"/>
      <c r="C13" s="2258"/>
      <c r="D13" s="2258"/>
      <c r="E13" s="2258"/>
      <c r="F13" s="2258"/>
      <c r="G13" s="2258"/>
      <c r="H13" s="2258"/>
      <c r="I13" s="2258"/>
      <c r="J13" s="2258"/>
      <c r="K13" s="2258"/>
      <c r="L13" s="2258"/>
      <c r="M13" s="2258"/>
    </row>
    <row r="14" spans="1:13" ht="12.75" customHeight="1">
      <c r="A14" s="53"/>
      <c r="B14" s="2258"/>
      <c r="C14" s="2258"/>
      <c r="D14" s="2258"/>
      <c r="E14" s="2258"/>
      <c r="F14" s="2258"/>
      <c r="G14" s="2258"/>
      <c r="H14" s="2258"/>
      <c r="I14" s="2258"/>
      <c r="J14" s="2258"/>
      <c r="K14" s="2258"/>
      <c r="L14" s="2258"/>
      <c r="M14" s="2258"/>
    </row>
    <row r="15" spans="1:13" ht="12.75" customHeight="1">
      <c r="A15" s="53"/>
      <c r="B15" s="2258"/>
      <c r="C15" s="2258"/>
      <c r="D15" s="2258"/>
      <c r="E15" s="2258"/>
      <c r="F15" s="2258"/>
      <c r="G15" s="2258"/>
      <c r="H15" s="2258"/>
      <c r="I15" s="2258"/>
      <c r="J15" s="2258"/>
      <c r="K15" s="2258"/>
      <c r="L15" s="2258"/>
      <c r="M15" s="2258"/>
    </row>
    <row r="16" spans="1:13" ht="12.75" customHeight="1">
      <c r="A16" s="53"/>
      <c r="B16" s="2258"/>
      <c r="C16" s="2258"/>
      <c r="D16" s="2258"/>
      <c r="E16" s="2258"/>
      <c r="F16" s="2258"/>
      <c r="G16" s="2258"/>
      <c r="H16" s="2258"/>
      <c r="I16" s="2258"/>
      <c r="J16" s="2258"/>
      <c r="K16" s="2258"/>
      <c r="L16" s="2258"/>
      <c r="M16" s="2258"/>
    </row>
    <row r="17" spans="1:13" ht="12.75" customHeight="1">
      <c r="A17" s="53"/>
      <c r="B17" s="2258"/>
      <c r="C17" s="2258"/>
      <c r="D17" s="2258"/>
      <c r="E17" s="2258"/>
      <c r="F17" s="2258"/>
      <c r="G17" s="2258"/>
      <c r="H17" s="2258"/>
      <c r="I17" s="2258"/>
      <c r="J17" s="2258"/>
      <c r="K17" s="2258"/>
      <c r="L17" s="2258"/>
      <c r="M17" s="2258"/>
    </row>
    <row r="18" spans="1:13" ht="12.75" customHeight="1">
      <c r="A18" s="53"/>
      <c r="B18" s="2258"/>
      <c r="C18" s="2258"/>
      <c r="D18" s="2258"/>
      <c r="E18" s="2258"/>
      <c r="F18" s="2258"/>
      <c r="G18" s="2258"/>
      <c r="H18" s="2258"/>
      <c r="I18" s="2258"/>
      <c r="J18" s="2258"/>
      <c r="K18" s="2258"/>
      <c r="L18" s="2258"/>
      <c r="M18" s="2258"/>
    </row>
    <row r="19" spans="1:13" ht="12.75" customHeight="1">
      <c r="A19" s="53"/>
      <c r="B19" s="2258"/>
      <c r="C19" s="2258"/>
      <c r="D19" s="2258"/>
      <c r="E19" s="2258"/>
      <c r="F19" s="2258"/>
      <c r="G19" s="2258"/>
      <c r="H19" s="2258"/>
      <c r="I19" s="2258"/>
      <c r="J19" s="2258"/>
      <c r="K19" s="2258"/>
      <c r="L19" s="2258"/>
      <c r="M19" s="2258"/>
    </row>
    <row r="20" spans="1:13" ht="12.75" customHeight="1">
      <c r="A20" s="53"/>
      <c r="B20" s="2258"/>
      <c r="C20" s="2258"/>
      <c r="D20" s="2258"/>
      <c r="E20" s="2258"/>
      <c r="F20" s="2258"/>
      <c r="G20" s="2258"/>
      <c r="H20" s="2258"/>
      <c r="I20" s="2258"/>
      <c r="J20" s="2258"/>
      <c r="K20" s="2258"/>
      <c r="L20" s="2258"/>
      <c r="M20" s="2258"/>
    </row>
    <row r="21" spans="1:13" ht="12.75" customHeight="1">
      <c r="A21" s="53"/>
      <c r="B21" s="2258"/>
      <c r="C21" s="2258"/>
      <c r="D21" s="2258"/>
      <c r="E21" s="2258"/>
      <c r="F21" s="2258"/>
      <c r="G21" s="2258"/>
      <c r="H21" s="2258"/>
      <c r="I21" s="2258"/>
      <c r="J21" s="2258"/>
      <c r="K21" s="2258"/>
      <c r="L21" s="2258"/>
      <c r="M21" s="2258"/>
    </row>
    <row r="22" spans="1:13" ht="12.75" customHeight="1">
      <c r="A22" s="53"/>
      <c r="B22" s="2258"/>
      <c r="C22" s="2258"/>
      <c r="D22" s="2258"/>
      <c r="E22" s="2258"/>
      <c r="F22" s="2258"/>
      <c r="G22" s="2258"/>
      <c r="H22" s="2258"/>
      <c r="I22" s="2258"/>
      <c r="J22" s="2258"/>
      <c r="K22" s="2258"/>
      <c r="L22" s="2258"/>
      <c r="M22" s="2258"/>
    </row>
    <row r="23" spans="1:13" ht="12.75" customHeight="1">
      <c r="A23" s="53"/>
      <c r="B23" s="2258"/>
      <c r="C23" s="2258"/>
      <c r="D23" s="2258"/>
      <c r="E23" s="2258"/>
      <c r="F23" s="2258"/>
      <c r="G23" s="2258"/>
      <c r="H23" s="2258"/>
      <c r="I23" s="2258"/>
      <c r="J23" s="2258"/>
      <c r="K23" s="2258"/>
      <c r="L23" s="2258"/>
      <c r="M23" s="2258"/>
    </row>
    <row r="24" spans="1:13" ht="12.75" customHeight="1">
      <c r="A24" s="53"/>
      <c r="B24" s="2258"/>
      <c r="C24" s="2258"/>
      <c r="D24" s="2258"/>
      <c r="E24" s="2258"/>
      <c r="F24" s="2258"/>
      <c r="G24" s="2258"/>
      <c r="H24" s="2258"/>
      <c r="I24" s="2258"/>
      <c r="J24" s="2258"/>
      <c r="K24" s="2258"/>
      <c r="L24" s="2258"/>
      <c r="M24" s="2258"/>
    </row>
    <row r="25" spans="1:13" ht="12.75" customHeight="1">
      <c r="A25" s="53"/>
      <c r="B25" s="53"/>
      <c r="C25" s="53"/>
      <c r="D25" s="53"/>
      <c r="E25" s="53"/>
      <c r="F25" s="53"/>
      <c r="G25" s="53"/>
      <c r="H25" s="53"/>
      <c r="I25" s="53"/>
      <c r="J25" s="53"/>
      <c r="K25" s="53"/>
      <c r="L25" s="53"/>
      <c r="M25" s="53"/>
    </row>
    <row r="26" spans="1:13" ht="12.75" customHeight="1">
      <c r="A26" s="53"/>
      <c r="B26" s="53"/>
      <c r="C26" s="53"/>
      <c r="D26" s="53"/>
      <c r="E26" s="53"/>
      <c r="F26" s="53"/>
      <c r="G26" s="53"/>
      <c r="H26" s="53"/>
      <c r="I26" s="53"/>
      <c r="J26" s="53"/>
      <c r="K26" s="53"/>
      <c r="L26" s="53"/>
      <c r="M26" s="53"/>
    </row>
    <row r="27" spans="1:13" ht="12.75" customHeight="1">
      <c r="A27" s="53"/>
      <c r="B27" s="53"/>
      <c r="C27" s="53"/>
      <c r="D27" s="53"/>
      <c r="E27" s="53"/>
      <c r="F27" s="53"/>
      <c r="G27" s="53"/>
      <c r="H27" s="53"/>
      <c r="I27" s="53"/>
      <c r="J27" s="53"/>
      <c r="K27" s="53"/>
      <c r="L27" s="53"/>
      <c r="M27" s="53"/>
    </row>
    <row r="28" spans="1:13" ht="12.75" customHeight="1">
      <c r="A28" s="53"/>
      <c r="B28" s="53"/>
      <c r="C28" s="53"/>
      <c r="D28" s="53"/>
      <c r="E28" s="53"/>
      <c r="F28" s="53"/>
      <c r="G28" s="53"/>
      <c r="H28" s="53"/>
      <c r="I28" s="53"/>
      <c r="J28" s="53"/>
      <c r="K28" s="53"/>
      <c r="L28" s="53"/>
      <c r="M28" s="53"/>
    </row>
    <row r="29" spans="1:13" ht="12.75" customHeight="1">
      <c r="B29" s="94"/>
      <c r="C29" s="94"/>
      <c r="D29" s="94"/>
      <c r="E29" s="94"/>
      <c r="F29" s="94"/>
      <c r="G29" s="94"/>
      <c r="H29" s="94"/>
      <c r="I29" s="94"/>
    </row>
    <row r="30" spans="1:13" ht="12.75" customHeight="1">
      <c r="B30" s="94"/>
      <c r="C30" s="94"/>
      <c r="D30" s="94"/>
      <c r="E30" s="94"/>
      <c r="F30" s="94"/>
      <c r="G30" s="94"/>
      <c r="H30" s="94"/>
      <c r="I30" s="94"/>
    </row>
    <row r="31" spans="1:13" ht="12.75" customHeight="1">
      <c r="B31" s="94"/>
      <c r="C31" s="94"/>
      <c r="D31" s="94"/>
      <c r="E31" s="94"/>
      <c r="F31" s="94"/>
      <c r="G31" s="94"/>
      <c r="H31" s="94"/>
      <c r="I31" s="94"/>
    </row>
    <row r="32" spans="1:13" ht="12.75" customHeight="1">
      <c r="B32" s="94"/>
      <c r="C32" s="94"/>
      <c r="D32" s="94"/>
      <c r="E32" s="94"/>
      <c r="F32" s="94"/>
      <c r="G32" s="94"/>
      <c r="H32" s="94"/>
      <c r="I32" s="94"/>
    </row>
    <row r="33" spans="2:9" ht="12.75" customHeight="1">
      <c r="B33" s="94"/>
      <c r="C33" s="94"/>
      <c r="D33" s="94"/>
      <c r="E33" s="94"/>
      <c r="F33" s="94"/>
      <c r="G33" s="94"/>
      <c r="H33" s="94"/>
      <c r="I33" s="94"/>
    </row>
    <row r="34" spans="2:9" ht="12.75" customHeight="1">
      <c r="B34" s="94"/>
      <c r="C34" s="94"/>
      <c r="D34" s="94"/>
      <c r="E34" s="94"/>
      <c r="F34" s="94"/>
      <c r="G34" s="94"/>
      <c r="H34" s="94"/>
      <c r="I34" s="94"/>
    </row>
    <row r="35" spans="2:9" ht="12.75" customHeight="1">
      <c r="B35" s="94"/>
      <c r="C35" s="94"/>
      <c r="D35" s="94"/>
      <c r="E35" s="94"/>
      <c r="F35" s="94"/>
      <c r="G35" s="94"/>
      <c r="H35" s="94"/>
      <c r="I35" s="94"/>
    </row>
    <row r="36" spans="2:9" ht="12.75" customHeight="1">
      <c r="B36" s="94"/>
      <c r="C36" s="94"/>
      <c r="D36" s="94"/>
      <c r="E36" s="94"/>
      <c r="F36" s="94"/>
      <c r="G36" s="94"/>
      <c r="H36" s="94"/>
      <c r="I36" s="94"/>
    </row>
    <row r="37" spans="2:9" ht="12.75" customHeight="1">
      <c r="B37" s="94"/>
      <c r="C37" s="94"/>
      <c r="D37" s="94"/>
      <c r="E37" s="94"/>
      <c r="F37" s="94"/>
      <c r="G37" s="94"/>
      <c r="H37" s="94"/>
      <c r="I37" s="94"/>
    </row>
    <row r="38" spans="2:9" ht="12.75" customHeight="1">
      <c r="B38" s="94"/>
      <c r="C38" s="94"/>
      <c r="D38" s="94"/>
      <c r="E38" s="94"/>
      <c r="F38" s="94"/>
      <c r="G38" s="94"/>
      <c r="H38" s="94"/>
      <c r="I38" s="94"/>
    </row>
    <row r="39" spans="2:9" ht="12.75" customHeight="1">
      <c r="B39" s="94"/>
      <c r="C39" s="94"/>
      <c r="D39" s="94"/>
      <c r="E39" s="94"/>
      <c r="F39" s="94"/>
      <c r="G39" s="94"/>
      <c r="H39" s="94"/>
      <c r="I39" s="94"/>
    </row>
    <row r="40" spans="2:9" ht="12.75" customHeight="1">
      <c r="B40" s="94"/>
      <c r="C40" s="94"/>
      <c r="D40" s="94"/>
      <c r="E40" s="94"/>
      <c r="F40" s="94"/>
      <c r="G40" s="94"/>
      <c r="H40" s="94"/>
      <c r="I40" s="94"/>
    </row>
    <row r="41" spans="2:9" ht="12.75" customHeight="1">
      <c r="B41" s="94"/>
      <c r="C41" s="94"/>
      <c r="D41" s="94"/>
      <c r="E41" s="94"/>
      <c r="F41" s="94"/>
      <c r="G41" s="94"/>
      <c r="H41" s="94"/>
      <c r="I41" s="94"/>
    </row>
    <row r="42" spans="2:9" ht="12.75" customHeight="1">
      <c r="B42" s="94"/>
      <c r="C42" s="94"/>
      <c r="D42" s="94"/>
      <c r="E42" s="94"/>
      <c r="F42" s="94"/>
      <c r="G42" s="94"/>
      <c r="H42" s="94"/>
      <c r="I42" s="94"/>
    </row>
    <row r="43" spans="2:9" ht="12.75" customHeight="1">
      <c r="B43" s="94"/>
      <c r="C43" s="94"/>
      <c r="D43" s="94"/>
      <c r="E43" s="94"/>
      <c r="F43" s="94"/>
      <c r="G43" s="94"/>
      <c r="H43" s="94"/>
      <c r="I43" s="94"/>
    </row>
    <row r="44" spans="2:9" ht="12.75" customHeight="1">
      <c r="B44" s="94"/>
      <c r="C44" s="94"/>
      <c r="D44" s="94"/>
      <c r="E44" s="94"/>
      <c r="F44" s="94"/>
      <c r="G44" s="94"/>
      <c r="H44" s="94"/>
      <c r="I44" s="94"/>
    </row>
    <row r="45" spans="2:9" ht="12.75" customHeight="1">
      <c r="B45" s="94"/>
      <c r="C45" s="94"/>
      <c r="D45" s="94"/>
      <c r="E45" s="94"/>
      <c r="F45" s="94"/>
      <c r="G45" s="94"/>
      <c r="H45" s="94"/>
      <c r="I45" s="94"/>
    </row>
    <row r="46" spans="2:9" ht="12.75" customHeight="1">
      <c r="B46" s="94"/>
      <c r="C46" s="94"/>
      <c r="D46" s="94"/>
      <c r="E46" s="94"/>
      <c r="F46" s="94"/>
      <c r="G46" s="94"/>
      <c r="H46" s="94"/>
      <c r="I46" s="94"/>
    </row>
    <row r="47" spans="2:9" ht="12.75" customHeight="1">
      <c r="B47" s="94"/>
      <c r="C47" s="94"/>
      <c r="D47" s="94"/>
      <c r="E47" s="94"/>
      <c r="F47" s="94"/>
      <c r="G47" s="94"/>
      <c r="H47" s="94"/>
      <c r="I47" s="94"/>
    </row>
    <row r="48" spans="2:9" ht="12.75" customHeight="1">
      <c r="B48" s="94"/>
      <c r="C48" s="94"/>
      <c r="D48" s="94"/>
      <c r="E48" s="94"/>
      <c r="F48" s="94"/>
      <c r="G48" s="94"/>
      <c r="H48" s="94"/>
      <c r="I48" s="94"/>
    </row>
    <row r="49" spans="2:9" ht="12.75" customHeight="1">
      <c r="B49" s="94"/>
      <c r="C49" s="94"/>
      <c r="D49" s="94"/>
      <c r="E49" s="94"/>
      <c r="F49" s="94"/>
      <c r="G49" s="94"/>
      <c r="H49" s="94"/>
      <c r="I49" s="94"/>
    </row>
    <row r="50" spans="2:9" ht="12.75" customHeight="1">
      <c r="B50" s="94"/>
      <c r="C50" s="94"/>
      <c r="D50" s="94"/>
      <c r="E50" s="94"/>
      <c r="F50" s="94"/>
      <c r="G50" s="94"/>
      <c r="H50" s="94"/>
      <c r="I50" s="94"/>
    </row>
    <row r="51" spans="2:9" ht="12.75" customHeight="1">
      <c r="B51" s="94"/>
      <c r="C51" s="94"/>
      <c r="D51" s="94"/>
      <c r="E51" s="94"/>
      <c r="F51" s="94"/>
      <c r="G51" s="94"/>
      <c r="H51" s="94"/>
      <c r="I51" s="94"/>
    </row>
    <row r="52" spans="2:9" ht="12.75" customHeight="1">
      <c r="B52" s="94"/>
      <c r="C52" s="94"/>
      <c r="D52" s="94"/>
      <c r="E52" s="94"/>
      <c r="F52" s="94"/>
      <c r="G52" s="94"/>
      <c r="H52" s="94"/>
      <c r="I52" s="94"/>
    </row>
    <row r="53" spans="2:9" ht="12.75" customHeight="1">
      <c r="B53" s="94"/>
      <c r="C53" s="94"/>
      <c r="D53" s="94"/>
      <c r="E53" s="94"/>
      <c r="F53" s="94"/>
      <c r="G53" s="94"/>
      <c r="H53" s="94"/>
      <c r="I53" s="94"/>
    </row>
    <row r="54" spans="2:9" ht="12.75" customHeight="1">
      <c r="B54" s="94"/>
      <c r="C54" s="94"/>
      <c r="D54" s="94"/>
      <c r="E54" s="94"/>
      <c r="F54" s="94"/>
      <c r="G54" s="94"/>
      <c r="H54" s="94"/>
      <c r="I54" s="94"/>
    </row>
    <row r="55" spans="2:9" ht="12.75" customHeight="1">
      <c r="B55" s="94"/>
      <c r="C55" s="94"/>
      <c r="D55" s="94"/>
      <c r="E55" s="94"/>
      <c r="F55" s="94"/>
      <c r="G55" s="94"/>
      <c r="H55" s="94"/>
      <c r="I55" s="94"/>
    </row>
    <row r="56" spans="2:9" ht="12.75" customHeight="1">
      <c r="B56" s="94"/>
      <c r="C56" s="94"/>
      <c r="D56" s="94"/>
      <c r="E56" s="94"/>
      <c r="F56" s="94"/>
      <c r="G56" s="94"/>
      <c r="H56" s="94"/>
      <c r="I56" s="94"/>
    </row>
    <row r="57" spans="2:9" ht="12.75" customHeight="1">
      <c r="B57" s="94"/>
      <c r="C57" s="94"/>
      <c r="D57" s="94"/>
      <c r="E57" s="94"/>
      <c r="F57" s="94"/>
      <c r="G57" s="94"/>
      <c r="H57" s="94"/>
      <c r="I57" s="94"/>
    </row>
    <row r="58" spans="2:9" ht="12.75" customHeight="1">
      <c r="B58" s="94"/>
      <c r="C58" s="94"/>
      <c r="D58" s="94"/>
      <c r="E58" s="94"/>
      <c r="F58" s="94"/>
      <c r="G58" s="94"/>
      <c r="H58" s="94"/>
      <c r="I58" s="94"/>
    </row>
    <row r="59" spans="2:9" ht="12.75" customHeight="1">
      <c r="B59" s="94"/>
      <c r="C59" s="94"/>
      <c r="D59" s="94"/>
      <c r="E59" s="94"/>
      <c r="F59" s="94"/>
      <c r="G59" s="94"/>
      <c r="H59" s="94"/>
      <c r="I59" s="94"/>
    </row>
    <row r="60" spans="2:9" ht="12.75" customHeight="1">
      <c r="B60" s="94"/>
      <c r="C60" s="94"/>
      <c r="D60" s="94"/>
      <c r="E60" s="94"/>
      <c r="F60" s="94"/>
      <c r="G60" s="94"/>
      <c r="H60" s="94"/>
      <c r="I60" s="94"/>
    </row>
    <row r="61" spans="2:9" ht="12.75" customHeight="1">
      <c r="B61" s="94"/>
      <c r="C61" s="94"/>
      <c r="D61" s="94"/>
      <c r="E61" s="94"/>
      <c r="F61" s="94"/>
      <c r="G61" s="94"/>
      <c r="H61" s="94"/>
      <c r="I61" s="94"/>
    </row>
    <row r="62" spans="2:9" ht="12.75" customHeight="1">
      <c r="B62" s="94"/>
      <c r="C62" s="94"/>
      <c r="D62" s="94"/>
      <c r="E62" s="94"/>
      <c r="F62" s="94"/>
      <c r="G62" s="94"/>
      <c r="H62" s="94"/>
      <c r="I62" s="94"/>
    </row>
    <row r="63" spans="2:9" ht="12.75" customHeight="1">
      <c r="B63" s="94"/>
      <c r="C63" s="94"/>
      <c r="D63" s="94"/>
      <c r="E63" s="94"/>
      <c r="F63" s="94"/>
      <c r="G63" s="94"/>
      <c r="H63" s="94"/>
      <c r="I63" s="94"/>
    </row>
    <row r="64" spans="2:9" ht="12.75" customHeight="1">
      <c r="B64" s="94"/>
      <c r="C64" s="94"/>
      <c r="D64" s="94"/>
      <c r="E64" s="94"/>
      <c r="F64" s="94"/>
      <c r="G64" s="94"/>
      <c r="H64" s="94"/>
      <c r="I64" s="94"/>
    </row>
    <row r="65" spans="2:9" ht="12.75" customHeight="1">
      <c r="B65" s="94"/>
      <c r="C65" s="94"/>
      <c r="D65" s="94"/>
      <c r="E65" s="94"/>
      <c r="F65" s="94"/>
      <c r="G65" s="94"/>
      <c r="H65" s="94"/>
      <c r="I65" s="94"/>
    </row>
    <row r="66" spans="2:9" ht="12.75" customHeight="1">
      <c r="B66" s="94"/>
      <c r="C66" s="94"/>
      <c r="D66" s="94"/>
      <c r="E66" s="94"/>
      <c r="F66" s="94"/>
      <c r="G66" s="94"/>
      <c r="H66" s="94"/>
      <c r="I66" s="94"/>
    </row>
    <row r="67" spans="2:9" ht="12.75" customHeight="1">
      <c r="B67" s="94"/>
      <c r="C67" s="94"/>
      <c r="D67" s="94"/>
      <c r="E67" s="94"/>
      <c r="F67" s="94"/>
      <c r="G67" s="94"/>
      <c r="H67" s="94"/>
      <c r="I67" s="94"/>
    </row>
    <row r="68" spans="2:9" ht="12.75" customHeight="1">
      <c r="B68" s="94"/>
      <c r="C68" s="94"/>
      <c r="D68" s="94"/>
      <c r="E68" s="94"/>
      <c r="F68" s="94"/>
      <c r="G68" s="94"/>
      <c r="H68" s="94"/>
      <c r="I68" s="94"/>
    </row>
    <row r="69" spans="2:9" ht="12.75" customHeight="1">
      <c r="B69" s="94"/>
      <c r="C69" s="94"/>
      <c r="D69" s="94"/>
      <c r="E69" s="94"/>
      <c r="F69" s="94"/>
      <c r="G69" s="94"/>
      <c r="H69" s="94"/>
      <c r="I69" s="94"/>
    </row>
    <row r="70" spans="2:9" ht="12.75" customHeight="1">
      <c r="B70" s="94"/>
      <c r="C70" s="94"/>
      <c r="D70" s="94"/>
      <c r="E70" s="94"/>
      <c r="F70" s="94"/>
      <c r="G70" s="94"/>
      <c r="H70" s="94"/>
      <c r="I70" s="94"/>
    </row>
    <row r="71" spans="2:9" ht="12.75" customHeight="1">
      <c r="B71" s="94"/>
      <c r="C71" s="94"/>
      <c r="D71" s="94"/>
      <c r="E71" s="94"/>
      <c r="F71" s="94"/>
      <c r="G71" s="94"/>
      <c r="H71" s="94"/>
      <c r="I71" s="94"/>
    </row>
    <row r="72" spans="2:9" ht="12.75" customHeight="1">
      <c r="B72" s="94"/>
      <c r="C72" s="94"/>
      <c r="D72" s="94"/>
      <c r="E72" s="94"/>
      <c r="F72" s="94"/>
      <c r="G72" s="94"/>
      <c r="H72" s="94"/>
      <c r="I72" s="94"/>
    </row>
    <row r="73" spans="2:9" ht="12.75" customHeight="1">
      <c r="B73" s="94"/>
      <c r="C73" s="94"/>
      <c r="D73" s="94"/>
      <c r="E73" s="94"/>
      <c r="F73" s="94"/>
      <c r="G73" s="94"/>
      <c r="H73" s="94"/>
      <c r="I73" s="94"/>
    </row>
    <row r="74" spans="2:9" ht="12.75" customHeight="1">
      <c r="B74" s="94"/>
      <c r="C74" s="94"/>
      <c r="D74" s="94"/>
      <c r="E74" s="94"/>
      <c r="F74" s="94"/>
      <c r="G74" s="94"/>
      <c r="H74" s="94"/>
      <c r="I74" s="94"/>
    </row>
    <row r="75" spans="2:9" ht="12.75" customHeight="1">
      <c r="B75" s="94"/>
      <c r="C75" s="94"/>
      <c r="D75" s="94"/>
      <c r="E75" s="94"/>
      <c r="F75" s="94"/>
      <c r="G75" s="94"/>
      <c r="H75" s="94"/>
      <c r="I75" s="94"/>
    </row>
    <row r="76" spans="2:9" ht="12.75" customHeight="1">
      <c r="B76" s="94"/>
      <c r="C76" s="94"/>
      <c r="D76" s="94"/>
      <c r="E76" s="94"/>
      <c r="F76" s="94"/>
      <c r="G76" s="94"/>
      <c r="H76" s="94"/>
      <c r="I76" s="94"/>
    </row>
    <row r="77" spans="2:9" ht="12.75" customHeight="1">
      <c r="B77" s="94"/>
      <c r="C77" s="94"/>
      <c r="D77" s="94"/>
      <c r="E77" s="94"/>
      <c r="F77" s="94"/>
      <c r="G77" s="94"/>
      <c r="H77" s="94"/>
      <c r="I77" s="94"/>
    </row>
    <row r="78" spans="2:9" ht="12.75" customHeight="1">
      <c r="B78" s="94"/>
      <c r="C78" s="94"/>
      <c r="D78" s="94"/>
      <c r="E78" s="94"/>
      <c r="F78" s="94"/>
      <c r="G78" s="94"/>
      <c r="H78" s="94"/>
      <c r="I78" s="94"/>
    </row>
    <row r="79" spans="2:9" ht="12.75" customHeight="1">
      <c r="B79" s="94"/>
      <c r="C79" s="94"/>
      <c r="D79" s="94"/>
      <c r="E79" s="94"/>
      <c r="F79" s="94"/>
      <c r="G79" s="94"/>
      <c r="H79" s="94"/>
      <c r="I79" s="94"/>
    </row>
    <row r="80" spans="2:9" ht="12.75" customHeight="1">
      <c r="B80" s="94"/>
      <c r="C80" s="94"/>
      <c r="D80" s="94"/>
      <c r="E80" s="94"/>
      <c r="F80" s="94"/>
      <c r="G80" s="94"/>
      <c r="H80" s="94"/>
      <c r="I80" s="94"/>
    </row>
    <row r="81" spans="2:9" ht="12.75" customHeight="1">
      <c r="B81" s="94"/>
      <c r="C81" s="94"/>
      <c r="D81" s="94"/>
      <c r="E81" s="94"/>
      <c r="F81" s="94"/>
      <c r="G81" s="94"/>
      <c r="H81" s="94"/>
      <c r="I81" s="94"/>
    </row>
    <row r="82" spans="2:9" ht="12.75" customHeight="1">
      <c r="B82" s="94"/>
      <c r="C82" s="94"/>
      <c r="D82" s="94"/>
      <c r="E82" s="94"/>
      <c r="F82" s="94"/>
      <c r="G82" s="94"/>
      <c r="H82" s="94"/>
      <c r="I82" s="94"/>
    </row>
    <row r="83" spans="2:9" ht="12.75" customHeight="1">
      <c r="B83" s="94"/>
      <c r="C83" s="94"/>
      <c r="D83" s="94"/>
      <c r="E83" s="94"/>
      <c r="F83" s="94"/>
      <c r="G83" s="94"/>
      <c r="H83" s="94"/>
      <c r="I83" s="94"/>
    </row>
    <row r="84" spans="2:9" ht="12.75" customHeight="1">
      <c r="B84" s="94"/>
      <c r="C84" s="94"/>
      <c r="D84" s="94"/>
      <c r="E84" s="94"/>
      <c r="F84" s="94"/>
      <c r="G84" s="94"/>
      <c r="H84" s="94"/>
      <c r="I84" s="94"/>
    </row>
    <row r="85" spans="2:9" ht="12.75" customHeight="1">
      <c r="B85" s="94"/>
      <c r="C85" s="94"/>
      <c r="D85" s="94"/>
      <c r="E85" s="94"/>
      <c r="F85" s="94"/>
      <c r="G85" s="94"/>
      <c r="H85" s="94"/>
      <c r="I85" s="94"/>
    </row>
    <row r="86" spans="2:9" ht="12.75" customHeight="1">
      <c r="B86" s="94"/>
      <c r="C86" s="94"/>
      <c r="D86" s="94"/>
      <c r="E86" s="94"/>
      <c r="F86" s="94"/>
      <c r="G86" s="94"/>
      <c r="H86" s="94"/>
      <c r="I86" s="94"/>
    </row>
    <row r="87" spans="2:9" ht="12.75" customHeight="1">
      <c r="B87" s="94"/>
      <c r="C87" s="94"/>
      <c r="D87" s="94"/>
      <c r="E87" s="94"/>
      <c r="F87" s="94"/>
      <c r="G87" s="94"/>
      <c r="H87" s="94"/>
      <c r="I87" s="94"/>
    </row>
    <row r="88" spans="2:9" ht="12.75" customHeight="1">
      <c r="B88" s="94"/>
      <c r="C88" s="94"/>
      <c r="D88" s="94"/>
      <c r="E88" s="94"/>
      <c r="F88" s="94"/>
      <c r="G88" s="94"/>
      <c r="H88" s="94"/>
      <c r="I88" s="94"/>
    </row>
    <row r="89" spans="2:9" ht="12.75" customHeight="1">
      <c r="B89" s="94"/>
      <c r="C89" s="94"/>
      <c r="D89" s="94"/>
      <c r="E89" s="94"/>
      <c r="F89" s="94"/>
      <c r="G89" s="94"/>
      <c r="H89" s="94"/>
      <c r="I89" s="94"/>
    </row>
    <row r="90" spans="2:9" ht="12.75" customHeight="1">
      <c r="B90" s="94"/>
      <c r="C90" s="94"/>
      <c r="D90" s="94"/>
      <c r="E90" s="94"/>
      <c r="F90" s="94"/>
      <c r="G90" s="94"/>
      <c r="H90" s="94"/>
      <c r="I90" s="94"/>
    </row>
    <row r="91" spans="2:9" ht="12.75" customHeight="1">
      <c r="B91" s="94"/>
      <c r="C91" s="94"/>
      <c r="D91" s="94"/>
      <c r="E91" s="94"/>
      <c r="F91" s="94"/>
      <c r="G91" s="94"/>
      <c r="H91" s="94"/>
      <c r="I91" s="94"/>
    </row>
    <row r="92" spans="2:9" ht="12.75" customHeight="1">
      <c r="B92" s="94"/>
      <c r="C92" s="94"/>
      <c r="D92" s="94"/>
      <c r="E92" s="94"/>
      <c r="F92" s="94"/>
      <c r="G92" s="94"/>
      <c r="H92" s="94"/>
      <c r="I92" s="94"/>
    </row>
    <row r="93" spans="2:9" ht="12.75" customHeight="1">
      <c r="B93" s="94"/>
      <c r="C93" s="94"/>
      <c r="D93" s="94"/>
      <c r="E93" s="94"/>
      <c r="F93" s="94"/>
      <c r="G93" s="94"/>
      <c r="H93" s="94"/>
      <c r="I93" s="94"/>
    </row>
    <row r="94" spans="2:9" ht="12.75" customHeight="1">
      <c r="B94" s="94"/>
      <c r="C94" s="94"/>
      <c r="D94" s="94"/>
      <c r="E94" s="94"/>
      <c r="F94" s="94"/>
      <c r="G94" s="94"/>
      <c r="H94" s="94"/>
      <c r="I94" s="94"/>
    </row>
    <row r="95" spans="2:9" ht="12.75" customHeight="1">
      <c r="B95" s="94"/>
      <c r="C95" s="94"/>
      <c r="D95" s="94"/>
      <c r="E95" s="94"/>
      <c r="F95" s="94"/>
      <c r="G95" s="94"/>
      <c r="H95" s="94"/>
      <c r="I95" s="94"/>
    </row>
    <row r="96" spans="2:9" ht="12.75" customHeight="1">
      <c r="B96" s="94"/>
      <c r="C96" s="94"/>
      <c r="D96" s="94"/>
      <c r="E96" s="94"/>
      <c r="F96" s="94"/>
      <c r="G96" s="94"/>
      <c r="H96" s="94"/>
      <c r="I96" s="94"/>
    </row>
    <row r="97" spans="2:9" ht="12.75" customHeight="1">
      <c r="B97" s="94"/>
      <c r="C97" s="94"/>
      <c r="D97" s="94"/>
      <c r="E97" s="94"/>
      <c r="F97" s="94"/>
      <c r="G97" s="94"/>
      <c r="H97" s="94"/>
      <c r="I97" s="94"/>
    </row>
    <row r="98" spans="2:9" ht="12.75" customHeight="1">
      <c r="B98" s="94"/>
      <c r="C98" s="94"/>
      <c r="D98" s="94"/>
      <c r="E98" s="94"/>
      <c r="F98" s="94"/>
      <c r="G98" s="94"/>
      <c r="H98" s="94"/>
      <c r="I98" s="94"/>
    </row>
    <row r="99" spans="2:9" ht="12.75" customHeight="1">
      <c r="B99" s="94"/>
      <c r="C99" s="94"/>
      <c r="D99" s="94"/>
      <c r="E99" s="94"/>
      <c r="F99" s="94"/>
      <c r="G99" s="94"/>
      <c r="H99" s="94"/>
      <c r="I99" s="94"/>
    </row>
    <row r="100" spans="2:9" ht="12.75" customHeight="1">
      <c r="B100" s="94"/>
      <c r="C100" s="94"/>
      <c r="D100" s="94"/>
      <c r="E100" s="94"/>
      <c r="F100" s="94"/>
      <c r="G100" s="94"/>
      <c r="H100" s="94"/>
      <c r="I100" s="94"/>
    </row>
    <row r="101" spans="2:9" ht="12.75" customHeight="1">
      <c r="B101" s="94"/>
      <c r="C101" s="94"/>
      <c r="D101" s="94"/>
      <c r="E101" s="94"/>
      <c r="F101" s="94"/>
      <c r="G101" s="94"/>
      <c r="H101" s="94"/>
      <c r="I101" s="94"/>
    </row>
    <row r="102" spans="2:9" ht="12.75" customHeight="1">
      <c r="B102" s="94"/>
      <c r="C102" s="94"/>
      <c r="D102" s="94"/>
      <c r="E102" s="94"/>
      <c r="F102" s="94"/>
      <c r="G102" s="94"/>
      <c r="H102" s="94"/>
      <c r="I102" s="94"/>
    </row>
    <row r="103" spans="2:9" ht="12.75" customHeight="1">
      <c r="B103" s="94"/>
      <c r="C103" s="94"/>
      <c r="D103" s="94"/>
      <c r="E103" s="94"/>
      <c r="F103" s="94"/>
      <c r="G103" s="94"/>
      <c r="H103" s="94"/>
      <c r="I103" s="94"/>
    </row>
    <row r="104" spans="2:9" ht="12.75" customHeight="1">
      <c r="B104" s="94"/>
      <c r="C104" s="94"/>
      <c r="D104" s="94"/>
      <c r="E104" s="94"/>
      <c r="F104" s="94"/>
      <c r="G104" s="94"/>
      <c r="H104" s="94"/>
      <c r="I104" s="94"/>
    </row>
    <row r="105" spans="2:9" ht="12.75" customHeight="1">
      <c r="B105" s="94"/>
      <c r="C105" s="94"/>
      <c r="D105" s="94"/>
      <c r="E105" s="94"/>
      <c r="F105" s="94"/>
      <c r="G105" s="94"/>
      <c r="H105" s="94"/>
      <c r="I105" s="94"/>
    </row>
    <row r="106" spans="2:9" ht="12.75" customHeight="1">
      <c r="B106" s="94"/>
      <c r="C106" s="94"/>
      <c r="D106" s="94"/>
      <c r="E106" s="94"/>
      <c r="F106" s="94"/>
      <c r="G106" s="94"/>
      <c r="H106" s="94"/>
      <c r="I106" s="94"/>
    </row>
    <row r="107" spans="2:9" ht="12.75" customHeight="1">
      <c r="B107" s="94"/>
      <c r="C107" s="94"/>
      <c r="D107" s="94"/>
      <c r="E107" s="94"/>
      <c r="F107" s="94"/>
      <c r="G107" s="94"/>
      <c r="H107" s="94"/>
      <c r="I107" s="94"/>
    </row>
    <row r="108" spans="2:9" ht="12.75" customHeight="1">
      <c r="B108" s="94"/>
      <c r="C108" s="94"/>
      <c r="D108" s="94"/>
      <c r="E108" s="94"/>
      <c r="F108" s="94"/>
      <c r="G108" s="94"/>
      <c r="H108" s="94"/>
      <c r="I108" s="94"/>
    </row>
    <row r="109" spans="2:9" ht="12.75" customHeight="1">
      <c r="B109" s="94"/>
      <c r="C109" s="94"/>
      <c r="D109" s="94"/>
      <c r="E109" s="94"/>
      <c r="F109" s="94"/>
      <c r="G109" s="94"/>
      <c r="H109" s="94"/>
      <c r="I109" s="94"/>
    </row>
    <row r="110" spans="2:9" ht="12.75" customHeight="1">
      <c r="B110" s="94"/>
      <c r="C110" s="94"/>
      <c r="D110" s="94"/>
      <c r="E110" s="94"/>
      <c r="F110" s="94"/>
      <c r="G110" s="94"/>
      <c r="H110" s="94"/>
      <c r="I110" s="94"/>
    </row>
    <row r="111" spans="2:9" ht="12.75" customHeight="1">
      <c r="B111" s="94"/>
      <c r="C111" s="94"/>
      <c r="D111" s="94"/>
      <c r="E111" s="94"/>
      <c r="F111" s="94"/>
      <c r="G111" s="94"/>
      <c r="H111" s="94"/>
      <c r="I111" s="94"/>
    </row>
    <row r="112" spans="2:9" ht="12.75" customHeight="1">
      <c r="B112" s="94"/>
      <c r="C112" s="94"/>
      <c r="D112" s="94"/>
      <c r="E112" s="94"/>
      <c r="F112" s="94"/>
      <c r="G112" s="94"/>
      <c r="H112" s="94"/>
      <c r="I112" s="94"/>
    </row>
    <row r="113" spans="2:9" ht="12.75" customHeight="1">
      <c r="B113" s="94"/>
      <c r="C113" s="94"/>
      <c r="D113" s="94"/>
      <c r="E113" s="94"/>
      <c r="F113" s="94"/>
      <c r="G113" s="94"/>
      <c r="H113" s="94"/>
      <c r="I113" s="94"/>
    </row>
    <row r="114" spans="2:9" ht="12.75" customHeight="1">
      <c r="B114" s="94"/>
      <c r="C114" s="94"/>
      <c r="D114" s="94"/>
      <c r="E114" s="94"/>
      <c r="F114" s="94"/>
      <c r="G114" s="94"/>
      <c r="H114" s="94"/>
      <c r="I114" s="94"/>
    </row>
    <row r="115" spans="2:9" ht="12.75" customHeight="1">
      <c r="B115" s="94"/>
      <c r="C115" s="94"/>
      <c r="D115" s="94"/>
      <c r="E115" s="94"/>
      <c r="F115" s="94"/>
      <c r="G115" s="94"/>
      <c r="H115" s="94"/>
      <c r="I115" s="94"/>
    </row>
    <row r="116" spans="2:9" ht="12.75" customHeight="1">
      <c r="B116" s="94"/>
      <c r="C116" s="94"/>
      <c r="D116" s="94"/>
      <c r="E116" s="94"/>
      <c r="F116" s="94"/>
      <c r="G116" s="94"/>
      <c r="H116" s="94"/>
      <c r="I116" s="94"/>
    </row>
    <row r="117" spans="2:9" ht="12.75" customHeight="1">
      <c r="B117" s="94"/>
      <c r="C117" s="94"/>
      <c r="D117" s="94"/>
      <c r="E117" s="94"/>
      <c r="F117" s="94"/>
      <c r="G117" s="94"/>
      <c r="H117" s="94"/>
      <c r="I117" s="94"/>
    </row>
    <row r="118" spans="2:9" ht="12.75" customHeight="1">
      <c r="B118" s="94"/>
      <c r="C118" s="94"/>
      <c r="D118" s="94"/>
      <c r="E118" s="94"/>
      <c r="F118" s="94"/>
      <c r="G118" s="94"/>
      <c r="H118" s="94"/>
      <c r="I118" s="94"/>
    </row>
    <row r="119" spans="2:9" ht="12.75" customHeight="1">
      <c r="B119" s="94"/>
      <c r="C119" s="94"/>
      <c r="D119" s="94"/>
      <c r="E119" s="94"/>
      <c r="F119" s="94"/>
      <c r="G119" s="94"/>
      <c r="H119" s="94"/>
      <c r="I119" s="94"/>
    </row>
    <row r="120" spans="2:9" ht="12.75" customHeight="1">
      <c r="B120" s="94"/>
      <c r="C120" s="94"/>
      <c r="D120" s="94"/>
      <c r="E120" s="94"/>
      <c r="F120" s="94"/>
      <c r="G120" s="94"/>
      <c r="H120" s="94"/>
      <c r="I120" s="94"/>
    </row>
    <row r="121" spans="2:9" ht="12.75" customHeight="1">
      <c r="B121" s="94"/>
      <c r="C121" s="94"/>
      <c r="D121" s="94"/>
      <c r="E121" s="94"/>
      <c r="F121" s="94"/>
      <c r="G121" s="94"/>
      <c r="H121" s="94"/>
      <c r="I121" s="94"/>
    </row>
    <row r="122" spans="2:9" ht="12.75" customHeight="1">
      <c r="B122" s="94"/>
      <c r="C122" s="94"/>
      <c r="D122" s="94"/>
      <c r="E122" s="94"/>
      <c r="F122" s="94"/>
      <c r="G122" s="94"/>
      <c r="H122" s="94"/>
      <c r="I122" s="94"/>
    </row>
    <row r="123" spans="2:9" ht="12.75" customHeight="1">
      <c r="B123" s="94"/>
      <c r="C123" s="94"/>
      <c r="D123" s="94"/>
      <c r="E123" s="94"/>
      <c r="F123" s="94"/>
      <c r="G123" s="94"/>
      <c r="H123" s="94"/>
      <c r="I123" s="94"/>
    </row>
    <row r="124" spans="2:9" ht="12.75" customHeight="1">
      <c r="B124" s="94"/>
      <c r="C124" s="94"/>
      <c r="D124" s="94"/>
      <c r="E124" s="94"/>
      <c r="F124" s="94"/>
      <c r="G124" s="94"/>
      <c r="H124" s="94"/>
      <c r="I124" s="94"/>
    </row>
    <row r="125" spans="2:9" ht="12.75" customHeight="1">
      <c r="B125" s="94"/>
      <c r="C125" s="94"/>
      <c r="D125" s="94"/>
      <c r="E125" s="94"/>
      <c r="F125" s="94"/>
      <c r="G125" s="94"/>
      <c r="H125" s="94"/>
      <c r="I125" s="94"/>
    </row>
    <row r="126" spans="2:9" ht="12.75" customHeight="1">
      <c r="B126" s="94"/>
      <c r="C126" s="94"/>
      <c r="D126" s="94"/>
      <c r="E126" s="94"/>
      <c r="F126" s="94"/>
      <c r="G126" s="94"/>
      <c r="H126" s="94"/>
      <c r="I126" s="94"/>
    </row>
    <row r="127" spans="2:9" ht="12.75" customHeight="1">
      <c r="B127" s="94"/>
      <c r="C127" s="94"/>
      <c r="D127" s="94"/>
      <c r="E127" s="94"/>
      <c r="F127" s="94"/>
      <c r="G127" s="94"/>
      <c r="H127" s="94"/>
      <c r="I127" s="94"/>
    </row>
    <row r="128" spans="2:9" ht="12.75" customHeight="1">
      <c r="B128" s="94"/>
      <c r="C128" s="94"/>
      <c r="D128" s="94"/>
      <c r="E128" s="94"/>
      <c r="F128" s="94"/>
      <c r="G128" s="94"/>
      <c r="H128" s="94"/>
      <c r="I128" s="94"/>
    </row>
    <row r="129" spans="2:9" ht="12.75" customHeight="1">
      <c r="B129" s="94"/>
      <c r="C129" s="94"/>
      <c r="D129" s="94"/>
      <c r="E129" s="94"/>
      <c r="F129" s="94"/>
      <c r="G129" s="94"/>
      <c r="H129" s="94"/>
      <c r="I129" s="94"/>
    </row>
    <row r="130" spans="2:9" ht="12.75" customHeight="1">
      <c r="B130" s="94"/>
      <c r="C130" s="94"/>
      <c r="D130" s="94"/>
      <c r="E130" s="94"/>
      <c r="F130" s="94"/>
      <c r="G130" s="94"/>
      <c r="H130" s="94"/>
      <c r="I130" s="94"/>
    </row>
    <row r="131" spans="2:9" ht="12.75" customHeight="1">
      <c r="B131" s="94"/>
      <c r="C131" s="94"/>
      <c r="D131" s="94"/>
      <c r="E131" s="94"/>
      <c r="F131" s="94"/>
      <c r="G131" s="94"/>
      <c r="H131" s="94"/>
      <c r="I131" s="94"/>
    </row>
    <row r="132" spans="2:9" ht="12.75" customHeight="1">
      <c r="B132" s="94"/>
      <c r="C132" s="94"/>
      <c r="D132" s="94"/>
      <c r="E132" s="94"/>
      <c r="F132" s="94"/>
      <c r="G132" s="94"/>
      <c r="H132" s="94"/>
      <c r="I132" s="94"/>
    </row>
    <row r="133" spans="2:9" ht="12.75" customHeight="1">
      <c r="B133" s="94"/>
      <c r="C133" s="94"/>
      <c r="D133" s="94"/>
      <c r="E133" s="94"/>
      <c r="F133" s="94"/>
      <c r="G133" s="94"/>
      <c r="H133" s="94"/>
      <c r="I133" s="94"/>
    </row>
    <row r="134" spans="2:9" ht="12.75" customHeight="1">
      <c r="B134" s="94"/>
      <c r="C134" s="94"/>
      <c r="D134" s="94"/>
      <c r="E134" s="94"/>
      <c r="F134" s="94"/>
      <c r="G134" s="94"/>
      <c r="H134" s="94"/>
      <c r="I134" s="94"/>
    </row>
    <row r="135" spans="2:9" ht="12.75" customHeight="1">
      <c r="B135" s="94"/>
      <c r="C135" s="94"/>
      <c r="D135" s="94"/>
      <c r="E135" s="94"/>
      <c r="F135" s="94"/>
      <c r="G135" s="94"/>
      <c r="H135" s="94"/>
      <c r="I135" s="94"/>
    </row>
    <row r="136" spans="2:9" ht="12.75" customHeight="1">
      <c r="B136" s="94"/>
      <c r="C136" s="94"/>
      <c r="D136" s="94"/>
      <c r="E136" s="94"/>
      <c r="F136" s="94"/>
      <c r="G136" s="94"/>
      <c r="H136" s="94"/>
      <c r="I136" s="94"/>
    </row>
    <row r="137" spans="2:9" ht="12.75" customHeight="1">
      <c r="B137" s="94"/>
      <c r="C137" s="94"/>
      <c r="D137" s="94"/>
      <c r="E137" s="94"/>
      <c r="F137" s="94"/>
      <c r="G137" s="94"/>
      <c r="H137" s="94"/>
      <c r="I137" s="94"/>
    </row>
    <row r="138" spans="2:9" ht="12.75" customHeight="1">
      <c r="B138" s="94"/>
      <c r="C138" s="94"/>
      <c r="D138" s="94"/>
      <c r="E138" s="94"/>
      <c r="F138" s="94"/>
      <c r="G138" s="94"/>
      <c r="H138" s="94"/>
      <c r="I138" s="94"/>
    </row>
    <row r="139" spans="2:9" ht="12.75" customHeight="1">
      <c r="B139" s="94"/>
      <c r="C139" s="94"/>
      <c r="D139" s="94"/>
      <c r="E139" s="94"/>
      <c r="F139" s="94"/>
      <c r="G139" s="94"/>
      <c r="H139" s="94"/>
      <c r="I139" s="94"/>
    </row>
    <row r="140" spans="2:9" ht="12.75" customHeight="1">
      <c r="B140" s="94"/>
      <c r="C140" s="94"/>
      <c r="D140" s="94"/>
      <c r="E140" s="94"/>
      <c r="F140" s="94"/>
      <c r="G140" s="94"/>
      <c r="H140" s="94"/>
      <c r="I140" s="94"/>
    </row>
    <row r="141" spans="2:9" ht="12.75" customHeight="1">
      <c r="B141" s="94"/>
      <c r="C141" s="94"/>
      <c r="D141" s="94"/>
      <c r="E141" s="94"/>
      <c r="F141" s="94"/>
      <c r="G141" s="94"/>
      <c r="H141" s="94"/>
      <c r="I141" s="94"/>
    </row>
    <row r="142" spans="2:9" ht="12.75" customHeight="1">
      <c r="B142" s="94"/>
      <c r="C142" s="94"/>
      <c r="D142" s="94"/>
      <c r="E142" s="94"/>
      <c r="F142" s="94"/>
      <c r="G142" s="94"/>
      <c r="H142" s="94"/>
      <c r="I142" s="94"/>
    </row>
    <row r="143" spans="2:9" ht="12.75" customHeight="1">
      <c r="B143" s="94"/>
      <c r="C143" s="94"/>
      <c r="D143" s="94"/>
      <c r="E143" s="94"/>
      <c r="F143" s="94"/>
      <c r="G143" s="94"/>
      <c r="H143" s="94"/>
      <c r="I143" s="94"/>
    </row>
    <row r="144" spans="2:9" ht="12.75" customHeight="1">
      <c r="B144" s="94"/>
      <c r="C144" s="94"/>
      <c r="D144" s="94"/>
      <c r="E144" s="94"/>
      <c r="F144" s="94"/>
      <c r="G144" s="94"/>
      <c r="H144" s="94"/>
      <c r="I144" s="94"/>
    </row>
    <row r="145" spans="2:9" ht="12.75" customHeight="1">
      <c r="B145" s="94"/>
      <c r="C145" s="94"/>
      <c r="D145" s="94"/>
      <c r="E145" s="94"/>
      <c r="F145" s="94"/>
      <c r="G145" s="94"/>
      <c r="H145" s="94"/>
      <c r="I145" s="94"/>
    </row>
    <row r="146" spans="2:9" ht="12.75" customHeight="1">
      <c r="B146" s="94"/>
      <c r="C146" s="94"/>
      <c r="D146" s="94"/>
      <c r="E146" s="94"/>
      <c r="F146" s="94"/>
      <c r="G146" s="94"/>
      <c r="H146" s="94"/>
      <c r="I146" s="94"/>
    </row>
    <row r="147" spans="2:9" ht="12.75" customHeight="1">
      <c r="B147" s="94"/>
      <c r="C147" s="94"/>
      <c r="D147" s="94"/>
      <c r="E147" s="94"/>
      <c r="F147" s="94"/>
      <c r="G147" s="94"/>
      <c r="H147" s="94"/>
      <c r="I147" s="94"/>
    </row>
    <row r="148" spans="2:9" ht="12.75" customHeight="1">
      <c r="B148" s="94"/>
      <c r="C148" s="94"/>
      <c r="D148" s="94"/>
      <c r="E148" s="94"/>
      <c r="F148" s="94"/>
      <c r="G148" s="94"/>
      <c r="H148" s="94"/>
      <c r="I148" s="94"/>
    </row>
    <row r="149" spans="2:9" ht="12.75" customHeight="1">
      <c r="B149" s="94"/>
      <c r="C149" s="94"/>
      <c r="D149" s="94"/>
      <c r="E149" s="94"/>
      <c r="F149" s="94"/>
      <c r="G149" s="94"/>
      <c r="H149" s="94"/>
      <c r="I149" s="94"/>
    </row>
    <row r="150" spans="2:9" ht="12.75" customHeight="1">
      <c r="B150" s="94"/>
      <c r="C150" s="94"/>
      <c r="D150" s="94"/>
      <c r="E150" s="94"/>
      <c r="F150" s="94"/>
      <c r="G150" s="94"/>
      <c r="H150" s="94"/>
      <c r="I150" s="94"/>
    </row>
    <row r="151" spans="2:9" ht="12.75" customHeight="1">
      <c r="B151" s="94"/>
      <c r="C151" s="94"/>
      <c r="D151" s="94"/>
      <c r="E151" s="94"/>
      <c r="F151" s="94"/>
      <c r="G151" s="94"/>
      <c r="H151" s="94"/>
      <c r="I151" s="94"/>
    </row>
    <row r="152" spans="2:9" ht="12.75" customHeight="1">
      <c r="B152" s="94"/>
      <c r="C152" s="94"/>
      <c r="D152" s="94"/>
      <c r="E152" s="94"/>
      <c r="F152" s="94"/>
      <c r="G152" s="94"/>
      <c r="H152" s="94"/>
      <c r="I152" s="94"/>
    </row>
    <row r="153" spans="2:9" ht="12.75" customHeight="1">
      <c r="B153" s="94"/>
      <c r="C153" s="94"/>
      <c r="D153" s="94"/>
      <c r="E153" s="94"/>
      <c r="F153" s="94"/>
      <c r="G153" s="94"/>
      <c r="H153" s="94"/>
      <c r="I153" s="94"/>
    </row>
    <row r="154" spans="2:9" ht="12.75" customHeight="1">
      <c r="B154" s="94"/>
      <c r="C154" s="94"/>
      <c r="D154" s="94"/>
      <c r="E154" s="94"/>
      <c r="F154" s="94"/>
      <c r="G154" s="94"/>
      <c r="H154" s="94"/>
      <c r="I154" s="94"/>
    </row>
    <row r="155" spans="2:9" ht="12.75" customHeight="1">
      <c r="B155" s="94"/>
      <c r="C155" s="94"/>
      <c r="D155" s="94"/>
      <c r="E155" s="94"/>
      <c r="F155" s="94"/>
      <c r="G155" s="94"/>
      <c r="H155" s="94"/>
      <c r="I155" s="94"/>
    </row>
    <row r="156" spans="2:9" ht="12.75" customHeight="1">
      <c r="B156" s="94"/>
      <c r="C156" s="94"/>
      <c r="D156" s="94"/>
      <c r="E156" s="94"/>
      <c r="F156" s="94"/>
      <c r="G156" s="94"/>
      <c r="H156" s="94"/>
      <c r="I156" s="94"/>
    </row>
    <row r="157" spans="2:9" ht="12.75" customHeight="1">
      <c r="B157" s="94"/>
      <c r="C157" s="94"/>
      <c r="D157" s="94"/>
      <c r="E157" s="94"/>
      <c r="F157" s="94"/>
      <c r="G157" s="94"/>
      <c r="H157" s="94"/>
      <c r="I157" s="94"/>
    </row>
    <row r="158" spans="2:9" ht="12.75" customHeight="1">
      <c r="B158" s="94"/>
      <c r="C158" s="94"/>
      <c r="D158" s="94"/>
      <c r="E158" s="94"/>
      <c r="F158" s="94"/>
      <c r="G158" s="94"/>
      <c r="H158" s="94"/>
      <c r="I158" s="94"/>
    </row>
    <row r="159" spans="2:9" ht="12.75" customHeight="1">
      <c r="B159" s="94"/>
      <c r="C159" s="94"/>
      <c r="D159" s="94"/>
      <c r="E159" s="94"/>
      <c r="F159" s="94"/>
      <c r="G159" s="94"/>
      <c r="H159" s="94"/>
      <c r="I159" s="94"/>
    </row>
    <row r="160" spans="2:9" ht="12.75" customHeight="1">
      <c r="B160" s="94"/>
      <c r="C160" s="94"/>
      <c r="D160" s="94"/>
      <c r="E160" s="94"/>
      <c r="F160" s="94"/>
      <c r="G160" s="94"/>
      <c r="H160" s="94"/>
      <c r="I160" s="94"/>
    </row>
    <row r="161" spans="2:9" ht="12.75" customHeight="1">
      <c r="B161" s="94"/>
      <c r="C161" s="94"/>
      <c r="D161" s="94"/>
      <c r="E161" s="94"/>
      <c r="F161" s="94"/>
      <c r="G161" s="94"/>
      <c r="H161" s="94"/>
      <c r="I161" s="94"/>
    </row>
    <row r="162" spans="2:9" ht="12.75" customHeight="1">
      <c r="B162" s="94"/>
      <c r="C162" s="94"/>
      <c r="D162" s="94"/>
      <c r="E162" s="94"/>
      <c r="F162" s="94"/>
      <c r="G162" s="94"/>
      <c r="H162" s="94"/>
      <c r="I162" s="94"/>
    </row>
    <row r="163" spans="2:9" ht="12.75" customHeight="1">
      <c r="B163" s="94"/>
      <c r="C163" s="94"/>
      <c r="D163" s="94"/>
      <c r="E163" s="94"/>
      <c r="F163" s="94"/>
      <c r="G163" s="94"/>
      <c r="H163" s="94"/>
      <c r="I163" s="94"/>
    </row>
    <row r="164" spans="2:9" ht="12.75" customHeight="1">
      <c r="B164" s="94"/>
      <c r="C164" s="94"/>
      <c r="D164" s="94"/>
      <c r="E164" s="94"/>
      <c r="F164" s="94"/>
      <c r="G164" s="94"/>
      <c r="H164" s="94"/>
      <c r="I164" s="94"/>
    </row>
    <row r="165" spans="2:9" ht="12.75" customHeight="1">
      <c r="B165" s="94"/>
      <c r="C165" s="94"/>
      <c r="D165" s="94"/>
      <c r="E165" s="94"/>
      <c r="F165" s="94"/>
      <c r="G165" s="94"/>
      <c r="H165" s="94"/>
      <c r="I165" s="94"/>
    </row>
    <row r="166" spans="2:9" ht="12.75" customHeight="1">
      <c r="B166" s="94"/>
      <c r="C166" s="94"/>
      <c r="D166" s="94"/>
      <c r="E166" s="94"/>
      <c r="F166" s="94"/>
      <c r="G166" s="94"/>
      <c r="H166" s="94"/>
      <c r="I166" s="94"/>
    </row>
    <row r="167" spans="2:9" ht="12.75" customHeight="1">
      <c r="B167" s="94"/>
      <c r="C167" s="94"/>
      <c r="D167" s="94"/>
      <c r="E167" s="94"/>
      <c r="F167" s="94"/>
      <c r="G167" s="94"/>
      <c r="H167" s="94"/>
      <c r="I167" s="94"/>
    </row>
    <row r="168" spans="2:9" ht="12.75" customHeight="1">
      <c r="B168" s="94"/>
      <c r="C168" s="94"/>
      <c r="D168" s="94"/>
      <c r="E168" s="94"/>
      <c r="F168" s="94"/>
      <c r="G168" s="94"/>
      <c r="H168" s="94"/>
      <c r="I168" s="94"/>
    </row>
    <row r="169" spans="2:9" ht="12.75" customHeight="1">
      <c r="B169" s="94"/>
      <c r="C169" s="94"/>
      <c r="D169" s="94"/>
      <c r="E169" s="94"/>
      <c r="F169" s="94"/>
      <c r="G169" s="94"/>
      <c r="H169" s="94"/>
      <c r="I169" s="94"/>
    </row>
    <row r="170" spans="2:9" ht="12.75" customHeight="1">
      <c r="B170" s="94"/>
      <c r="C170" s="94"/>
      <c r="D170" s="94"/>
      <c r="E170" s="94"/>
      <c r="F170" s="94"/>
      <c r="G170" s="94"/>
      <c r="H170" s="94"/>
      <c r="I170" s="94"/>
    </row>
    <row r="171" spans="2:9" ht="12.75" customHeight="1">
      <c r="B171" s="94"/>
      <c r="C171" s="94"/>
      <c r="D171" s="94"/>
      <c r="E171" s="94"/>
      <c r="F171" s="94"/>
      <c r="G171" s="94"/>
      <c r="H171" s="94"/>
      <c r="I171" s="94"/>
    </row>
    <row r="172" spans="2:9" ht="12.75" customHeight="1">
      <c r="B172" s="94"/>
      <c r="C172" s="94"/>
      <c r="D172" s="94"/>
      <c r="E172" s="94"/>
      <c r="F172" s="94"/>
      <c r="G172" s="94"/>
      <c r="H172" s="94"/>
      <c r="I172" s="94"/>
    </row>
    <row r="173" spans="2:9" ht="12.75" customHeight="1">
      <c r="B173" s="94"/>
      <c r="C173" s="94"/>
      <c r="D173" s="94"/>
      <c r="E173" s="94"/>
      <c r="F173" s="94"/>
      <c r="G173" s="94"/>
      <c r="H173" s="94"/>
      <c r="I173" s="94"/>
    </row>
    <row r="174" spans="2:9" ht="12.75" customHeight="1">
      <c r="B174" s="94"/>
      <c r="C174" s="94"/>
      <c r="D174" s="94"/>
      <c r="E174" s="94"/>
      <c r="F174" s="94"/>
      <c r="G174" s="94"/>
      <c r="H174" s="94"/>
      <c r="I174" s="94"/>
    </row>
    <row r="175" spans="2:9" ht="12.75" customHeight="1">
      <c r="B175" s="94"/>
      <c r="C175" s="94"/>
      <c r="D175" s="94"/>
      <c r="E175" s="94"/>
      <c r="F175" s="94"/>
      <c r="G175" s="94"/>
      <c r="H175" s="94"/>
      <c r="I175" s="94"/>
    </row>
    <row r="176" spans="2:9" ht="12.75" customHeight="1">
      <c r="B176" s="94"/>
      <c r="C176" s="94"/>
      <c r="D176" s="94"/>
      <c r="E176" s="94"/>
      <c r="F176" s="94"/>
      <c r="G176" s="94"/>
      <c r="H176" s="94"/>
      <c r="I176" s="94"/>
    </row>
    <row r="177" spans="2:9" ht="12.75" customHeight="1">
      <c r="B177" s="94"/>
      <c r="C177" s="94"/>
      <c r="D177" s="94"/>
      <c r="E177" s="94"/>
      <c r="F177" s="94"/>
      <c r="G177" s="94"/>
      <c r="H177" s="94"/>
      <c r="I177" s="94"/>
    </row>
    <row r="178" spans="2:9" ht="12.75" customHeight="1">
      <c r="B178" s="94"/>
      <c r="C178" s="94"/>
      <c r="D178" s="94"/>
      <c r="E178" s="94"/>
      <c r="F178" s="94"/>
      <c r="G178" s="94"/>
      <c r="H178" s="94"/>
      <c r="I178" s="94"/>
    </row>
    <row r="179" spans="2:9" ht="12.75" customHeight="1">
      <c r="B179" s="94"/>
      <c r="C179" s="94"/>
      <c r="D179" s="94"/>
      <c r="E179" s="94"/>
      <c r="F179" s="94"/>
      <c r="G179" s="94"/>
      <c r="H179" s="94"/>
      <c r="I179" s="94"/>
    </row>
    <row r="180" spans="2:9" ht="12.75" customHeight="1">
      <c r="B180" s="94"/>
      <c r="C180" s="94"/>
      <c r="D180" s="94"/>
      <c r="E180" s="94"/>
      <c r="F180" s="94"/>
      <c r="G180" s="94"/>
      <c r="H180" s="94"/>
      <c r="I180" s="94"/>
    </row>
    <row r="181" spans="2:9" ht="12.75" customHeight="1">
      <c r="B181" s="94"/>
      <c r="C181" s="94"/>
      <c r="D181" s="94"/>
      <c r="E181" s="94"/>
      <c r="F181" s="94"/>
      <c r="G181" s="94"/>
      <c r="H181" s="94"/>
      <c r="I181" s="94"/>
    </row>
    <row r="182" spans="2:9" ht="12.75" customHeight="1">
      <c r="B182" s="94"/>
      <c r="C182" s="94"/>
      <c r="D182" s="94"/>
      <c r="E182" s="94"/>
      <c r="F182" s="94"/>
      <c r="G182" s="94"/>
      <c r="H182" s="94"/>
      <c r="I182" s="94"/>
    </row>
    <row r="183" spans="2:9" ht="12.75" customHeight="1">
      <c r="B183" s="94"/>
      <c r="C183" s="94"/>
      <c r="D183" s="94"/>
      <c r="E183" s="94"/>
      <c r="F183" s="94"/>
      <c r="G183" s="94"/>
      <c r="H183" s="94"/>
      <c r="I183" s="94"/>
    </row>
    <row r="184" spans="2:9" ht="12.75" customHeight="1">
      <c r="B184" s="94"/>
      <c r="C184" s="94"/>
      <c r="D184" s="94"/>
      <c r="E184" s="94"/>
      <c r="F184" s="94"/>
      <c r="G184" s="94"/>
      <c r="H184" s="94"/>
      <c r="I184" s="94"/>
    </row>
    <row r="185" spans="2:9" ht="12.75" customHeight="1">
      <c r="B185" s="94"/>
      <c r="C185" s="94"/>
      <c r="D185" s="94"/>
      <c r="E185" s="94"/>
      <c r="F185" s="94"/>
      <c r="G185" s="94"/>
      <c r="H185" s="94"/>
      <c r="I185" s="94"/>
    </row>
    <row r="186" spans="2:9" ht="12.75" customHeight="1">
      <c r="B186" s="94"/>
      <c r="C186" s="94"/>
      <c r="D186" s="94"/>
      <c r="E186" s="94"/>
      <c r="F186" s="94"/>
      <c r="G186" s="94"/>
      <c r="H186" s="94"/>
      <c r="I186" s="94"/>
    </row>
    <row r="187" spans="2:9" ht="12.75" customHeight="1">
      <c r="B187" s="94"/>
      <c r="C187" s="94"/>
      <c r="D187" s="94"/>
      <c r="E187" s="94"/>
      <c r="F187" s="94"/>
      <c r="G187" s="94"/>
      <c r="H187" s="94"/>
      <c r="I187" s="94"/>
    </row>
    <row r="188" spans="2:9" ht="12.75" customHeight="1">
      <c r="B188" s="94"/>
      <c r="C188" s="94"/>
      <c r="D188" s="94"/>
      <c r="E188" s="94"/>
      <c r="F188" s="94"/>
      <c r="G188" s="94"/>
      <c r="H188" s="94"/>
      <c r="I188" s="94"/>
    </row>
    <row r="189" spans="2:9" ht="12.75" customHeight="1">
      <c r="B189" s="94"/>
      <c r="C189" s="94"/>
      <c r="D189" s="94"/>
      <c r="E189" s="94"/>
      <c r="F189" s="94"/>
      <c r="G189" s="94"/>
      <c r="H189" s="94"/>
      <c r="I189" s="94"/>
    </row>
    <row r="190" spans="2:9" ht="12.75" customHeight="1">
      <c r="B190" s="94"/>
      <c r="C190" s="94"/>
      <c r="D190" s="94"/>
      <c r="E190" s="94"/>
      <c r="F190" s="94"/>
      <c r="G190" s="94"/>
      <c r="H190" s="94"/>
      <c r="I190" s="94"/>
    </row>
    <row r="191" spans="2:9" ht="12.75" customHeight="1">
      <c r="B191" s="94"/>
      <c r="C191" s="94"/>
      <c r="D191" s="94"/>
      <c r="E191" s="94"/>
      <c r="F191" s="94"/>
      <c r="G191" s="94"/>
      <c r="H191" s="94"/>
      <c r="I191" s="94"/>
    </row>
    <row r="192" spans="2:9" ht="12.75" customHeight="1">
      <c r="B192" s="94"/>
      <c r="C192" s="94"/>
      <c r="D192" s="94"/>
      <c r="E192" s="94"/>
      <c r="F192" s="94"/>
      <c r="G192" s="94"/>
      <c r="H192" s="94"/>
      <c r="I192" s="94"/>
    </row>
    <row r="193" spans="2:9" ht="12.75" customHeight="1">
      <c r="B193" s="94"/>
      <c r="C193" s="94"/>
      <c r="D193" s="94"/>
      <c r="E193" s="94"/>
      <c r="F193" s="94"/>
      <c r="G193" s="94"/>
      <c r="H193" s="94"/>
      <c r="I193" s="94"/>
    </row>
    <row r="194" spans="2:9" ht="12.75" customHeight="1">
      <c r="B194" s="94"/>
      <c r="C194" s="94"/>
      <c r="D194" s="94"/>
      <c r="E194" s="94"/>
      <c r="F194" s="94"/>
      <c r="G194" s="94"/>
      <c r="H194" s="94"/>
      <c r="I194" s="94"/>
    </row>
    <row r="195" spans="2:9" ht="12.75" customHeight="1">
      <c r="B195" s="94"/>
      <c r="C195" s="94"/>
      <c r="D195" s="94"/>
      <c r="E195" s="94"/>
      <c r="F195" s="94"/>
      <c r="G195" s="94"/>
      <c r="H195" s="94"/>
      <c r="I195" s="94"/>
    </row>
    <row r="196" spans="2:9" ht="12.75" customHeight="1">
      <c r="B196" s="94"/>
      <c r="C196" s="94"/>
      <c r="D196" s="94"/>
      <c r="E196" s="94"/>
      <c r="F196" s="94"/>
      <c r="G196" s="94"/>
      <c r="H196" s="94"/>
      <c r="I196" s="94"/>
    </row>
    <row r="197" spans="2:9" ht="12.75" customHeight="1">
      <c r="B197" s="94"/>
      <c r="C197" s="94"/>
      <c r="D197" s="94"/>
      <c r="E197" s="94"/>
      <c r="F197" s="94"/>
      <c r="G197" s="94"/>
      <c r="H197" s="94"/>
      <c r="I197" s="94"/>
    </row>
    <row r="198" spans="2:9" ht="12.75" customHeight="1">
      <c r="B198" s="94"/>
      <c r="C198" s="94"/>
      <c r="D198" s="94"/>
      <c r="E198" s="94"/>
      <c r="F198" s="94"/>
      <c r="G198" s="94"/>
      <c r="H198" s="94"/>
      <c r="I198" s="94"/>
    </row>
    <row r="199" spans="2:9" ht="12.75" customHeight="1">
      <c r="B199" s="94"/>
      <c r="C199" s="94"/>
      <c r="D199" s="94"/>
      <c r="E199" s="94"/>
      <c r="F199" s="94"/>
      <c r="G199" s="94"/>
      <c r="H199" s="94"/>
      <c r="I199" s="94"/>
    </row>
    <row r="200" spans="2:9" ht="12.75" customHeight="1">
      <c r="B200" s="94"/>
      <c r="C200" s="94"/>
      <c r="D200" s="94"/>
      <c r="E200" s="94"/>
      <c r="F200" s="94"/>
      <c r="G200" s="94"/>
      <c r="H200" s="94"/>
      <c r="I200" s="94"/>
    </row>
    <row r="201" spans="2:9" ht="12.75" customHeight="1">
      <c r="B201" s="94"/>
      <c r="C201" s="94"/>
      <c r="D201" s="94"/>
      <c r="E201" s="94"/>
      <c r="F201" s="94"/>
      <c r="G201" s="94"/>
      <c r="H201" s="94"/>
      <c r="I201" s="94"/>
    </row>
    <row r="202" spans="2:9" ht="12.75" customHeight="1">
      <c r="B202" s="94"/>
      <c r="C202" s="94"/>
      <c r="D202" s="94"/>
      <c r="E202" s="94"/>
      <c r="F202" s="94"/>
      <c r="G202" s="94"/>
      <c r="H202" s="94"/>
      <c r="I202" s="94"/>
    </row>
    <row r="203" spans="2:9" ht="12.75" customHeight="1">
      <c r="B203" s="94"/>
      <c r="C203" s="94"/>
      <c r="D203" s="94"/>
      <c r="E203" s="94"/>
      <c r="F203" s="94"/>
      <c r="G203" s="94"/>
      <c r="H203" s="94"/>
      <c r="I203" s="94"/>
    </row>
    <row r="204" spans="2:9" ht="12.75" customHeight="1">
      <c r="B204" s="94"/>
      <c r="C204" s="94"/>
      <c r="D204" s="94"/>
      <c r="E204" s="94"/>
      <c r="F204" s="94"/>
      <c r="G204" s="94"/>
      <c r="H204" s="94"/>
      <c r="I204" s="94"/>
    </row>
    <row r="205" spans="2:9" ht="12.75" customHeight="1">
      <c r="B205" s="94"/>
      <c r="C205" s="94"/>
      <c r="D205" s="94"/>
      <c r="E205" s="94"/>
      <c r="F205" s="94"/>
      <c r="G205" s="94"/>
      <c r="H205" s="94"/>
      <c r="I205" s="94"/>
    </row>
    <row r="206" spans="2:9" ht="12.75" customHeight="1">
      <c r="B206" s="94"/>
      <c r="C206" s="94"/>
      <c r="D206" s="94"/>
      <c r="E206" s="94"/>
      <c r="F206" s="94"/>
      <c r="G206" s="94"/>
      <c r="H206" s="94"/>
      <c r="I206" s="94"/>
    </row>
    <row r="207" spans="2:9" ht="12.75" customHeight="1">
      <c r="B207" s="94"/>
      <c r="C207" s="94"/>
      <c r="D207" s="94"/>
      <c r="E207" s="94"/>
      <c r="F207" s="94"/>
      <c r="G207" s="94"/>
      <c r="H207" s="94"/>
      <c r="I207" s="94"/>
    </row>
    <row r="208" spans="2:9" ht="12.75" customHeight="1">
      <c r="B208" s="94"/>
      <c r="C208" s="94"/>
      <c r="D208" s="94"/>
      <c r="E208" s="94"/>
      <c r="F208" s="94"/>
      <c r="G208" s="94"/>
      <c r="H208" s="94"/>
      <c r="I208" s="94"/>
    </row>
    <row r="209" spans="2:9" ht="12.75" customHeight="1">
      <c r="B209" s="94"/>
      <c r="C209" s="94"/>
      <c r="D209" s="94"/>
      <c r="E209" s="94"/>
      <c r="F209" s="94"/>
      <c r="G209" s="94"/>
      <c r="H209" s="94"/>
      <c r="I209" s="94"/>
    </row>
    <row r="210" spans="2:9" ht="12.75" customHeight="1">
      <c r="B210" s="94"/>
      <c r="C210" s="94"/>
      <c r="D210" s="94"/>
      <c r="E210" s="94"/>
      <c r="F210" s="94"/>
      <c r="G210" s="94"/>
      <c r="H210" s="94"/>
      <c r="I210" s="94"/>
    </row>
    <row r="211" spans="2:9" ht="12.75" customHeight="1">
      <c r="B211" s="94"/>
      <c r="C211" s="94"/>
      <c r="D211" s="94"/>
      <c r="E211" s="94"/>
      <c r="F211" s="94"/>
      <c r="G211" s="94"/>
      <c r="H211" s="94"/>
      <c r="I211" s="94"/>
    </row>
    <row r="212" spans="2:9" ht="12.75" customHeight="1">
      <c r="B212" s="94"/>
      <c r="C212" s="94"/>
      <c r="D212" s="94"/>
      <c r="E212" s="94"/>
      <c r="F212" s="94"/>
      <c r="G212" s="94"/>
      <c r="H212" s="94"/>
      <c r="I212" s="94"/>
    </row>
    <row r="213" spans="2:9" ht="12.75" customHeight="1">
      <c r="B213" s="94"/>
      <c r="C213" s="94"/>
      <c r="D213" s="94"/>
      <c r="E213" s="94"/>
      <c r="F213" s="94"/>
      <c r="G213" s="94"/>
      <c r="H213" s="94"/>
      <c r="I213" s="94"/>
    </row>
    <row r="214" spans="2:9" ht="12.75" customHeight="1">
      <c r="B214" s="94"/>
      <c r="C214" s="94"/>
      <c r="D214" s="94"/>
      <c r="E214" s="94"/>
      <c r="F214" s="94"/>
      <c r="G214" s="94"/>
      <c r="H214" s="94"/>
      <c r="I214" s="94"/>
    </row>
    <row r="215" spans="2:9" ht="12.75" customHeight="1">
      <c r="B215" s="94"/>
      <c r="C215" s="94"/>
      <c r="D215" s="94"/>
      <c r="E215" s="94"/>
      <c r="F215" s="94"/>
      <c r="G215" s="94"/>
      <c r="H215" s="94"/>
      <c r="I215" s="94"/>
    </row>
    <row r="216" spans="2:9" ht="12.75" customHeight="1">
      <c r="B216" s="94"/>
      <c r="C216" s="94"/>
      <c r="D216" s="94"/>
      <c r="E216" s="94"/>
      <c r="F216" s="94"/>
      <c r="G216" s="94"/>
      <c r="H216" s="94"/>
      <c r="I216" s="94"/>
    </row>
    <row r="217" spans="2:9" ht="12.75" customHeight="1">
      <c r="B217" s="94"/>
      <c r="C217" s="94"/>
      <c r="D217" s="94"/>
      <c r="E217" s="94"/>
      <c r="F217" s="94"/>
      <c r="G217" s="94"/>
      <c r="H217" s="94"/>
      <c r="I217" s="94"/>
    </row>
    <row r="218" spans="2:9" ht="12.75" customHeight="1">
      <c r="B218" s="94"/>
      <c r="C218" s="94"/>
      <c r="D218" s="94"/>
      <c r="E218" s="94"/>
      <c r="F218" s="94"/>
      <c r="G218" s="94"/>
      <c r="H218" s="94"/>
      <c r="I218" s="94"/>
    </row>
    <row r="219" spans="2:9" ht="12.75" customHeight="1">
      <c r="B219" s="94"/>
      <c r="C219" s="94"/>
      <c r="D219" s="94"/>
      <c r="E219" s="94"/>
      <c r="F219" s="94"/>
      <c r="G219" s="94"/>
      <c r="H219" s="94"/>
      <c r="I219" s="94"/>
    </row>
    <row r="220" spans="2:9" ht="12.75" customHeight="1">
      <c r="B220" s="94"/>
      <c r="C220" s="94"/>
      <c r="D220" s="94"/>
      <c r="E220" s="94"/>
      <c r="F220" s="94"/>
      <c r="G220" s="94"/>
      <c r="H220" s="94"/>
      <c r="I220" s="94"/>
    </row>
    <row r="221" spans="2:9" ht="12.75" customHeight="1">
      <c r="B221" s="94"/>
      <c r="C221" s="94"/>
      <c r="D221" s="94"/>
      <c r="E221" s="94"/>
      <c r="F221" s="94"/>
      <c r="G221" s="94"/>
      <c r="H221" s="94"/>
      <c r="I221" s="94"/>
    </row>
    <row r="222" spans="2:9" ht="12.75" customHeight="1">
      <c r="B222" s="94"/>
      <c r="C222" s="94"/>
      <c r="D222" s="94"/>
      <c r="E222" s="94"/>
      <c r="F222" s="94"/>
      <c r="G222" s="94"/>
      <c r="H222" s="94"/>
      <c r="I222" s="94"/>
    </row>
    <row r="223" spans="2:9" ht="12.75" customHeight="1">
      <c r="B223" s="94"/>
      <c r="C223" s="94"/>
      <c r="D223" s="94"/>
      <c r="E223" s="94"/>
      <c r="F223" s="94"/>
      <c r="G223" s="94"/>
      <c r="H223" s="94"/>
      <c r="I223" s="94"/>
    </row>
    <row r="224" spans="2:9" ht="12.75" customHeight="1">
      <c r="B224" s="94"/>
      <c r="C224" s="94"/>
      <c r="D224" s="94"/>
      <c r="E224" s="94"/>
      <c r="F224" s="94"/>
      <c r="G224" s="94"/>
      <c r="H224" s="94"/>
      <c r="I224" s="94"/>
    </row>
    <row r="225" spans="2:9" ht="12.75" customHeight="1">
      <c r="B225" s="94"/>
      <c r="C225" s="94"/>
      <c r="D225" s="94"/>
      <c r="E225" s="94"/>
      <c r="F225" s="94"/>
      <c r="G225" s="94"/>
      <c r="H225" s="94"/>
      <c r="I225" s="94"/>
    </row>
    <row r="226" spans="2:9" ht="12.75" customHeight="1">
      <c r="B226" s="94"/>
      <c r="C226" s="94"/>
      <c r="D226" s="94"/>
      <c r="E226" s="94"/>
      <c r="F226" s="94"/>
      <c r="G226" s="94"/>
      <c r="H226" s="94"/>
      <c r="I226" s="94"/>
    </row>
    <row r="227" spans="2:9" ht="12.75" customHeight="1">
      <c r="B227" s="94"/>
      <c r="C227" s="94"/>
      <c r="D227" s="94"/>
      <c r="E227" s="94"/>
      <c r="F227" s="94"/>
      <c r="G227" s="94"/>
      <c r="H227" s="94"/>
      <c r="I227" s="94"/>
    </row>
    <row r="228" spans="2:9" ht="12.75" customHeight="1">
      <c r="B228" s="94"/>
      <c r="C228" s="94"/>
      <c r="D228" s="94"/>
      <c r="E228" s="94"/>
      <c r="F228" s="94"/>
      <c r="G228" s="94"/>
      <c r="H228" s="94"/>
      <c r="I228" s="94"/>
    </row>
    <row r="229" spans="2:9" ht="12.75" customHeight="1">
      <c r="B229" s="94"/>
      <c r="C229" s="94"/>
      <c r="D229" s="94"/>
      <c r="E229" s="94"/>
      <c r="F229" s="94"/>
      <c r="G229" s="94"/>
      <c r="H229" s="94"/>
      <c r="I229" s="94"/>
    </row>
    <row r="230" spans="2:9" ht="12.75" customHeight="1">
      <c r="B230" s="94"/>
      <c r="C230" s="94"/>
      <c r="D230" s="94"/>
      <c r="E230" s="94"/>
      <c r="F230" s="94"/>
      <c r="G230" s="94"/>
      <c r="H230" s="94"/>
      <c r="I230" s="94"/>
    </row>
    <row r="231" spans="2:9" ht="12.75" customHeight="1">
      <c r="B231" s="94"/>
      <c r="C231" s="94"/>
      <c r="D231" s="94"/>
      <c r="E231" s="94"/>
      <c r="F231" s="94"/>
      <c r="G231" s="94"/>
      <c r="H231" s="94"/>
      <c r="I231" s="94"/>
    </row>
    <row r="232" spans="2:9" ht="12.75" customHeight="1">
      <c r="B232" s="94"/>
      <c r="C232" s="94"/>
      <c r="D232" s="94"/>
      <c r="E232" s="94"/>
      <c r="F232" s="94"/>
      <c r="G232" s="94"/>
      <c r="H232" s="94"/>
      <c r="I232" s="94"/>
    </row>
    <row r="233" spans="2:9" ht="12.75" customHeight="1">
      <c r="B233" s="94"/>
      <c r="C233" s="94"/>
      <c r="D233" s="94"/>
      <c r="E233" s="94"/>
      <c r="F233" s="94"/>
      <c r="G233" s="94"/>
      <c r="H233" s="94"/>
      <c r="I233" s="94"/>
    </row>
    <row r="234" spans="2:9" ht="12.75" customHeight="1">
      <c r="B234" s="94"/>
      <c r="C234" s="94"/>
      <c r="D234" s="94"/>
      <c r="E234" s="94"/>
      <c r="F234" s="94"/>
      <c r="G234" s="94"/>
      <c r="H234" s="94"/>
      <c r="I234" s="94"/>
    </row>
    <row r="235" spans="2:9" ht="12.75" customHeight="1">
      <c r="B235" s="94"/>
      <c r="C235" s="94"/>
      <c r="D235" s="94"/>
      <c r="E235" s="94"/>
      <c r="F235" s="94"/>
      <c r="G235" s="94"/>
      <c r="H235" s="94"/>
      <c r="I235" s="94"/>
    </row>
    <row r="236" spans="2:9" ht="12.75" customHeight="1">
      <c r="B236" s="94"/>
      <c r="C236" s="94"/>
      <c r="D236" s="94"/>
      <c r="E236" s="94"/>
      <c r="F236" s="94"/>
      <c r="G236" s="94"/>
      <c r="H236" s="94"/>
      <c r="I236" s="94"/>
    </row>
    <row r="237" spans="2:9" ht="12.75" customHeight="1">
      <c r="B237" s="94"/>
      <c r="C237" s="94"/>
      <c r="D237" s="94"/>
      <c r="E237" s="94"/>
      <c r="F237" s="94"/>
      <c r="G237" s="94"/>
      <c r="H237" s="94"/>
      <c r="I237" s="94"/>
    </row>
    <row r="238" spans="2:9" ht="12.75" customHeight="1">
      <c r="B238" s="94"/>
      <c r="C238" s="94"/>
      <c r="D238" s="94"/>
      <c r="E238" s="94"/>
      <c r="F238" s="94"/>
      <c r="G238" s="94"/>
      <c r="H238" s="94"/>
      <c r="I238" s="94"/>
    </row>
    <row r="239" spans="2:9" ht="12.75" customHeight="1">
      <c r="B239" s="94"/>
      <c r="C239" s="94"/>
      <c r="D239" s="94"/>
      <c r="E239" s="94"/>
      <c r="F239" s="94"/>
      <c r="G239" s="94"/>
      <c r="H239" s="94"/>
      <c r="I239" s="94"/>
    </row>
    <row r="240" spans="2:9" ht="12.75" customHeight="1">
      <c r="B240" s="94"/>
      <c r="C240" s="94"/>
      <c r="D240" s="94"/>
      <c r="E240" s="94"/>
      <c r="F240" s="94"/>
      <c r="G240" s="94"/>
      <c r="H240" s="94"/>
      <c r="I240" s="94"/>
    </row>
    <row r="241" spans="2:9" ht="12.75" customHeight="1">
      <c r="B241" s="94"/>
      <c r="C241" s="94"/>
      <c r="D241" s="94"/>
      <c r="E241" s="94"/>
      <c r="F241" s="94"/>
      <c r="G241" s="94"/>
      <c r="H241" s="94"/>
      <c r="I241" s="94"/>
    </row>
    <row r="242" spans="2:9" ht="12.75" customHeight="1">
      <c r="B242" s="94"/>
      <c r="C242" s="94"/>
      <c r="D242" s="94"/>
      <c r="E242" s="94"/>
      <c r="F242" s="94"/>
      <c r="G242" s="94"/>
      <c r="H242" s="94"/>
      <c r="I242" s="94"/>
    </row>
    <row r="243" spans="2:9" ht="12.75" customHeight="1">
      <c r="B243" s="94"/>
      <c r="C243" s="94"/>
      <c r="D243" s="94"/>
      <c r="E243" s="94"/>
      <c r="F243" s="94"/>
      <c r="G243" s="94"/>
      <c r="H243" s="94"/>
      <c r="I243" s="94"/>
    </row>
    <row r="244" spans="2:9" ht="12.75" customHeight="1">
      <c r="B244" s="94"/>
      <c r="C244" s="94"/>
      <c r="D244" s="94"/>
      <c r="E244" s="94"/>
      <c r="F244" s="94"/>
      <c r="G244" s="94"/>
      <c r="H244" s="94"/>
      <c r="I244" s="94"/>
    </row>
    <row r="245" spans="2:9" ht="12.75" customHeight="1">
      <c r="B245" s="94"/>
      <c r="C245" s="94"/>
      <c r="D245" s="94"/>
      <c r="E245" s="94"/>
      <c r="F245" s="94"/>
      <c r="G245" s="94"/>
      <c r="H245" s="94"/>
      <c r="I245" s="94"/>
    </row>
    <row r="246" spans="2:9" ht="12.75" customHeight="1">
      <c r="B246" s="94"/>
      <c r="C246" s="94"/>
      <c r="D246" s="94"/>
      <c r="E246" s="94"/>
      <c r="F246" s="94"/>
      <c r="G246" s="94"/>
      <c r="H246" s="94"/>
      <c r="I246" s="94"/>
    </row>
    <row r="247" spans="2:9" ht="12.75" customHeight="1">
      <c r="B247" s="94"/>
      <c r="C247" s="94"/>
      <c r="D247" s="94"/>
      <c r="E247" s="94"/>
      <c r="F247" s="94"/>
      <c r="G247" s="94"/>
      <c r="H247" s="94"/>
      <c r="I247" s="94"/>
    </row>
    <row r="248" spans="2:9" ht="12.75" customHeight="1">
      <c r="B248" s="94"/>
      <c r="C248" s="94"/>
      <c r="D248" s="94"/>
      <c r="E248" s="94"/>
      <c r="F248" s="94"/>
      <c r="G248" s="94"/>
      <c r="H248" s="94"/>
      <c r="I248" s="94"/>
    </row>
    <row r="249" spans="2:9" ht="12.75" customHeight="1">
      <c r="B249" s="94"/>
      <c r="C249" s="94"/>
      <c r="D249" s="94"/>
      <c r="E249" s="94"/>
      <c r="F249" s="94"/>
      <c r="G249" s="94"/>
      <c r="H249" s="94"/>
      <c r="I249" s="94"/>
    </row>
    <row r="250" spans="2:9" ht="12.75" customHeight="1">
      <c r="B250" s="94"/>
      <c r="C250" s="94"/>
      <c r="D250" s="94"/>
      <c r="E250" s="94"/>
      <c r="F250" s="94"/>
      <c r="G250" s="94"/>
      <c r="H250" s="94"/>
      <c r="I250" s="94"/>
    </row>
    <row r="251" spans="2:9" ht="12.75" customHeight="1">
      <c r="B251" s="94"/>
      <c r="C251" s="94"/>
      <c r="D251" s="94"/>
      <c r="E251" s="94"/>
      <c r="F251" s="94"/>
      <c r="G251" s="94"/>
      <c r="H251" s="94"/>
      <c r="I251" s="94"/>
    </row>
    <row r="252" spans="2:9" ht="12.75" customHeight="1">
      <c r="B252" s="94"/>
      <c r="C252" s="94"/>
      <c r="D252" s="94"/>
      <c r="E252" s="94"/>
      <c r="F252" s="94"/>
      <c r="G252" s="94"/>
      <c r="H252" s="94"/>
      <c r="I252" s="94"/>
    </row>
    <row r="253" spans="2:9" ht="12.75" customHeight="1">
      <c r="B253" s="94"/>
      <c r="C253" s="94"/>
      <c r="D253" s="94"/>
      <c r="E253" s="94"/>
      <c r="F253" s="94"/>
      <c r="G253" s="94"/>
      <c r="H253" s="94"/>
      <c r="I253" s="94"/>
    </row>
    <row r="254" spans="2:9" ht="12.75" customHeight="1">
      <c r="B254" s="94"/>
      <c r="C254" s="94"/>
      <c r="D254" s="94"/>
      <c r="E254" s="94"/>
      <c r="F254" s="94"/>
      <c r="G254" s="94"/>
      <c r="H254" s="94"/>
      <c r="I254" s="94"/>
    </row>
    <row r="255" spans="2:9" ht="12.75" customHeight="1">
      <c r="B255" s="94"/>
      <c r="C255" s="94"/>
      <c r="D255" s="94"/>
      <c r="E255" s="94"/>
      <c r="F255" s="94"/>
      <c r="G255" s="94"/>
      <c r="H255" s="94"/>
      <c r="I255" s="94"/>
    </row>
    <row r="256" spans="2:9" ht="12.75" customHeight="1">
      <c r="B256" s="94"/>
      <c r="C256" s="94"/>
      <c r="D256" s="94"/>
      <c r="E256" s="94"/>
      <c r="F256" s="94"/>
      <c r="G256" s="94"/>
      <c r="H256" s="94"/>
      <c r="I256" s="94"/>
    </row>
    <row r="257" spans="2:9" ht="12.75" customHeight="1">
      <c r="B257" s="94"/>
      <c r="C257" s="94"/>
      <c r="D257" s="94"/>
      <c r="E257" s="94"/>
      <c r="F257" s="94"/>
      <c r="G257" s="94"/>
      <c r="H257" s="94"/>
      <c r="I257" s="94"/>
    </row>
    <row r="258" spans="2:9" ht="12.75" customHeight="1">
      <c r="B258" s="94"/>
      <c r="C258" s="94"/>
      <c r="D258" s="94"/>
      <c r="E258" s="94"/>
      <c r="F258" s="94"/>
      <c r="G258" s="94"/>
      <c r="H258" s="94"/>
      <c r="I258" s="94"/>
    </row>
    <row r="259" spans="2:9" ht="12.75" customHeight="1">
      <c r="B259" s="94"/>
      <c r="C259" s="94"/>
      <c r="D259" s="94"/>
      <c r="E259" s="94"/>
      <c r="F259" s="94"/>
      <c r="G259" s="94"/>
      <c r="H259" s="94"/>
      <c r="I259" s="94"/>
    </row>
    <row r="260" spans="2:9" ht="12.75" customHeight="1">
      <c r="B260" s="94"/>
      <c r="C260" s="94"/>
      <c r="D260" s="94"/>
      <c r="E260" s="94"/>
      <c r="F260" s="94"/>
      <c r="G260" s="94"/>
      <c r="H260" s="94"/>
      <c r="I260" s="94"/>
    </row>
    <row r="261" spans="2:9" ht="12.75" customHeight="1">
      <c r="B261" s="94"/>
      <c r="C261" s="94"/>
      <c r="D261" s="94"/>
      <c r="E261" s="94"/>
      <c r="F261" s="94"/>
      <c r="G261" s="94"/>
      <c r="H261" s="94"/>
      <c r="I261" s="94"/>
    </row>
    <row r="262" spans="2:9" ht="12.75" customHeight="1">
      <c r="B262" s="94"/>
      <c r="C262" s="94"/>
      <c r="D262" s="94"/>
      <c r="E262" s="94"/>
      <c r="F262" s="94"/>
      <c r="G262" s="94"/>
      <c r="H262" s="94"/>
      <c r="I262" s="94"/>
    </row>
    <row r="263" spans="2:9" ht="12.75" customHeight="1">
      <c r="B263" s="94"/>
      <c r="C263" s="94"/>
      <c r="D263" s="94"/>
      <c r="E263" s="94"/>
      <c r="F263" s="94"/>
      <c r="G263" s="94"/>
      <c r="H263" s="94"/>
      <c r="I263" s="94"/>
    </row>
    <row r="264" spans="2:9" ht="12.75" customHeight="1">
      <c r="B264" s="94"/>
      <c r="C264" s="94"/>
      <c r="D264" s="94"/>
      <c r="E264" s="94"/>
      <c r="F264" s="94"/>
      <c r="G264" s="94"/>
      <c r="H264" s="94"/>
      <c r="I264" s="94"/>
    </row>
    <row r="265" spans="2:9" ht="12.75" customHeight="1">
      <c r="B265" s="94"/>
      <c r="C265" s="94"/>
      <c r="D265" s="94"/>
      <c r="E265" s="94"/>
      <c r="F265" s="94"/>
      <c r="G265" s="94"/>
      <c r="H265" s="94"/>
      <c r="I265" s="94"/>
    </row>
    <row r="266" spans="2:9" ht="12.75" customHeight="1">
      <c r="B266" s="94"/>
      <c r="C266" s="94"/>
      <c r="D266" s="94"/>
      <c r="E266" s="94"/>
      <c r="F266" s="94"/>
      <c r="G266" s="94"/>
      <c r="H266" s="94"/>
      <c r="I266" s="94"/>
    </row>
    <row r="267" spans="2:9" ht="12.75" customHeight="1">
      <c r="B267" s="94"/>
      <c r="C267" s="94"/>
      <c r="D267" s="94"/>
      <c r="E267" s="94"/>
      <c r="F267" s="94"/>
      <c r="G267" s="94"/>
      <c r="H267" s="94"/>
      <c r="I267" s="94"/>
    </row>
    <row r="268" spans="2:9" ht="12.75" customHeight="1">
      <c r="B268" s="94"/>
      <c r="C268" s="94"/>
      <c r="D268" s="94"/>
      <c r="E268" s="94"/>
      <c r="F268" s="94"/>
      <c r="G268" s="94"/>
      <c r="H268" s="94"/>
      <c r="I268" s="94"/>
    </row>
    <row r="269" spans="2:9" ht="12.75" customHeight="1">
      <c r="B269" s="94"/>
      <c r="C269" s="94"/>
      <c r="D269" s="94"/>
      <c r="E269" s="94"/>
      <c r="F269" s="94"/>
      <c r="G269" s="94"/>
      <c r="H269" s="94"/>
      <c r="I269" s="94"/>
    </row>
    <row r="270" spans="2:9" ht="12.75" customHeight="1">
      <c r="B270" s="94"/>
      <c r="C270" s="94"/>
      <c r="D270" s="94"/>
      <c r="E270" s="94"/>
      <c r="F270" s="94"/>
      <c r="G270" s="94"/>
      <c r="H270" s="94"/>
      <c r="I270" s="94"/>
    </row>
    <row r="271" spans="2:9" ht="12.75" customHeight="1">
      <c r="B271" s="94"/>
      <c r="C271" s="94"/>
      <c r="D271" s="94"/>
      <c r="E271" s="94"/>
      <c r="F271" s="94"/>
      <c r="G271" s="94"/>
      <c r="H271" s="94"/>
      <c r="I271" s="94"/>
    </row>
    <row r="272" spans="2:9" ht="12.75" customHeight="1">
      <c r="B272" s="94"/>
      <c r="C272" s="94"/>
      <c r="D272" s="94"/>
      <c r="E272" s="94"/>
      <c r="F272" s="94"/>
      <c r="G272" s="94"/>
      <c r="H272" s="94"/>
      <c r="I272" s="94"/>
    </row>
    <row r="273" spans="2:9" ht="12.75" customHeight="1">
      <c r="B273" s="94"/>
      <c r="C273" s="94"/>
      <c r="D273" s="94"/>
      <c r="E273" s="94"/>
      <c r="F273" s="94"/>
      <c r="G273" s="94"/>
      <c r="H273" s="94"/>
      <c r="I273" s="94"/>
    </row>
    <row r="274" spans="2:9" ht="12.75" customHeight="1">
      <c r="B274" s="94"/>
      <c r="C274" s="94"/>
      <c r="D274" s="94"/>
      <c r="E274" s="94"/>
      <c r="F274" s="94"/>
      <c r="G274" s="94"/>
      <c r="H274" s="94"/>
      <c r="I274" s="94"/>
    </row>
    <row r="275" spans="2:9" ht="12.75" customHeight="1">
      <c r="B275" s="94"/>
      <c r="C275" s="94"/>
      <c r="D275" s="94"/>
      <c r="E275" s="94"/>
      <c r="F275" s="94"/>
      <c r="G275" s="94"/>
      <c r="H275" s="94"/>
      <c r="I275" s="94"/>
    </row>
    <row r="276" spans="2:9" ht="12.75" customHeight="1">
      <c r="B276" s="94"/>
      <c r="C276" s="94"/>
      <c r="D276" s="94"/>
      <c r="E276" s="94"/>
      <c r="F276" s="94"/>
      <c r="G276" s="94"/>
      <c r="H276" s="94"/>
      <c r="I276" s="94"/>
    </row>
    <row r="277" spans="2:9" ht="12.75" customHeight="1">
      <c r="B277" s="94"/>
      <c r="C277" s="94"/>
      <c r="D277" s="94"/>
      <c r="E277" s="94"/>
      <c r="F277" s="94"/>
      <c r="G277" s="94"/>
      <c r="H277" s="94"/>
      <c r="I277" s="94"/>
    </row>
    <row r="278" spans="2:9" ht="12.75" customHeight="1">
      <c r="B278" s="94"/>
      <c r="C278" s="94"/>
      <c r="D278" s="94"/>
      <c r="E278" s="94"/>
      <c r="F278" s="94"/>
      <c r="G278" s="94"/>
      <c r="H278" s="94"/>
      <c r="I278" s="94"/>
    </row>
    <row r="279" spans="2:9" ht="12.75" customHeight="1">
      <c r="B279" s="94"/>
      <c r="C279" s="94"/>
      <c r="D279" s="94"/>
      <c r="E279" s="94"/>
      <c r="F279" s="94"/>
      <c r="G279" s="94"/>
      <c r="H279" s="94"/>
      <c r="I279" s="94"/>
    </row>
    <row r="280" spans="2:9" ht="12.75" customHeight="1">
      <c r="B280" s="94"/>
      <c r="C280" s="94"/>
      <c r="D280" s="94"/>
      <c r="E280" s="94"/>
      <c r="F280" s="94"/>
      <c r="G280" s="94"/>
      <c r="H280" s="94"/>
      <c r="I280" s="94"/>
    </row>
    <row r="281" spans="2:9" ht="12.75" customHeight="1">
      <c r="B281" s="94"/>
      <c r="C281" s="94"/>
      <c r="D281" s="94"/>
      <c r="E281" s="94"/>
      <c r="F281" s="94"/>
      <c r="G281" s="94"/>
      <c r="H281" s="94"/>
      <c r="I281" s="94"/>
    </row>
    <row r="282" spans="2:9" ht="12.75" customHeight="1">
      <c r="B282" s="94"/>
      <c r="C282" s="94"/>
      <c r="D282" s="94"/>
      <c r="E282" s="94"/>
      <c r="F282" s="94"/>
      <c r="G282" s="94"/>
      <c r="H282" s="94"/>
      <c r="I282" s="94"/>
    </row>
    <row r="283" spans="2:9" ht="12.75" customHeight="1">
      <c r="B283" s="94"/>
      <c r="C283" s="94"/>
      <c r="D283" s="94"/>
      <c r="E283" s="94"/>
      <c r="F283" s="94"/>
      <c r="G283" s="94"/>
      <c r="H283" s="94"/>
      <c r="I283" s="94"/>
    </row>
    <row r="284" spans="2:9" ht="12.75" customHeight="1">
      <c r="B284" s="94"/>
      <c r="C284" s="94"/>
      <c r="D284" s="94"/>
      <c r="E284" s="94"/>
      <c r="F284" s="94"/>
      <c r="G284" s="94"/>
      <c r="H284" s="94"/>
      <c r="I284" s="94"/>
    </row>
    <row r="285" spans="2:9" ht="12.75" customHeight="1">
      <c r="B285" s="94"/>
      <c r="C285" s="94"/>
      <c r="D285" s="94"/>
      <c r="E285" s="94"/>
      <c r="F285" s="94"/>
      <c r="G285" s="94"/>
      <c r="H285" s="94"/>
      <c r="I285" s="94"/>
    </row>
    <row r="286" spans="2:9" ht="12.75" customHeight="1">
      <c r="B286" s="94"/>
      <c r="C286" s="94"/>
      <c r="D286" s="94"/>
      <c r="E286" s="94"/>
      <c r="F286" s="94"/>
      <c r="G286" s="94"/>
      <c r="H286" s="94"/>
      <c r="I286" s="94"/>
    </row>
    <row r="287" spans="2:9" ht="12.75" customHeight="1">
      <c r="B287" s="94"/>
      <c r="C287" s="94"/>
      <c r="D287" s="94"/>
      <c r="E287" s="94"/>
      <c r="F287" s="94"/>
      <c r="G287" s="94"/>
      <c r="H287" s="94"/>
      <c r="I287" s="94"/>
    </row>
    <row r="288" spans="2:9" ht="12.75" customHeight="1">
      <c r="B288" s="94"/>
      <c r="C288" s="94"/>
      <c r="D288" s="94"/>
      <c r="E288" s="94"/>
      <c r="F288" s="94"/>
      <c r="G288" s="94"/>
      <c r="H288" s="94"/>
      <c r="I288" s="94"/>
    </row>
    <row r="289" spans="2:9" ht="12.75" customHeight="1">
      <c r="B289" s="94"/>
      <c r="C289" s="94"/>
      <c r="D289" s="94"/>
      <c r="E289" s="94"/>
      <c r="F289" s="94"/>
      <c r="G289" s="94"/>
      <c r="H289" s="94"/>
      <c r="I289" s="94"/>
    </row>
    <row r="290" spans="2:9" ht="12.75" customHeight="1">
      <c r="B290" s="94"/>
      <c r="C290" s="94"/>
      <c r="D290" s="94"/>
      <c r="E290" s="94"/>
      <c r="F290" s="94"/>
      <c r="G290" s="94"/>
      <c r="H290" s="94"/>
      <c r="I290" s="94"/>
    </row>
    <row r="291" spans="2:9" ht="12.75" customHeight="1">
      <c r="B291" s="94"/>
      <c r="C291" s="94"/>
      <c r="D291" s="94"/>
      <c r="E291" s="94"/>
      <c r="F291" s="94"/>
      <c r="G291" s="94"/>
      <c r="H291" s="94"/>
      <c r="I291" s="94"/>
    </row>
    <row r="292" spans="2:9" ht="12.75" customHeight="1">
      <c r="B292" s="94"/>
      <c r="C292" s="94"/>
      <c r="D292" s="94"/>
      <c r="E292" s="94"/>
      <c r="F292" s="94"/>
      <c r="G292" s="94"/>
      <c r="H292" s="94"/>
      <c r="I292" s="94"/>
    </row>
    <row r="293" spans="2:9" ht="12.75" customHeight="1">
      <c r="B293" s="94"/>
      <c r="C293" s="94"/>
      <c r="D293" s="94"/>
      <c r="E293" s="94"/>
      <c r="F293" s="94"/>
      <c r="G293" s="94"/>
      <c r="H293" s="94"/>
      <c r="I293" s="94"/>
    </row>
    <row r="294" spans="2:9" ht="12.75" customHeight="1">
      <c r="B294" s="94"/>
      <c r="C294" s="94"/>
      <c r="D294" s="94"/>
      <c r="E294" s="94"/>
      <c r="F294" s="94"/>
      <c r="G294" s="94"/>
      <c r="H294" s="94"/>
      <c r="I294" s="94"/>
    </row>
    <row r="295" spans="2:9" ht="12.75" customHeight="1">
      <c r="B295" s="94"/>
      <c r="C295" s="94"/>
      <c r="D295" s="94"/>
      <c r="E295" s="94"/>
      <c r="F295" s="94"/>
      <c r="G295" s="94"/>
      <c r="H295" s="94"/>
      <c r="I295" s="94"/>
    </row>
    <row r="296" spans="2:9" ht="12.75" customHeight="1">
      <c r="B296" s="94"/>
      <c r="C296" s="94"/>
      <c r="D296" s="94"/>
      <c r="E296" s="94"/>
      <c r="F296" s="94"/>
      <c r="G296" s="94"/>
      <c r="H296" s="94"/>
      <c r="I296" s="94"/>
    </row>
    <row r="297" spans="2:9" ht="12.75" customHeight="1">
      <c r="B297" s="94"/>
      <c r="C297" s="94"/>
      <c r="D297" s="94"/>
      <c r="E297" s="94"/>
      <c r="F297" s="94"/>
      <c r="G297" s="94"/>
      <c r="H297" s="94"/>
      <c r="I297" s="94"/>
    </row>
    <row r="298" spans="2:9" ht="12.75" customHeight="1">
      <c r="B298" s="94"/>
      <c r="C298" s="94"/>
      <c r="D298" s="94"/>
      <c r="E298" s="94"/>
      <c r="F298" s="94"/>
      <c r="G298" s="94"/>
      <c r="H298" s="94"/>
      <c r="I298" s="94"/>
    </row>
    <row r="299" spans="2:9" ht="12.75" customHeight="1">
      <c r="B299" s="94"/>
      <c r="C299" s="94"/>
      <c r="D299" s="94"/>
      <c r="E299" s="94"/>
      <c r="F299" s="94"/>
      <c r="G299" s="94"/>
      <c r="H299" s="94"/>
      <c r="I299" s="94"/>
    </row>
    <row r="300" spans="2:9" ht="12.75" customHeight="1">
      <c r="B300" s="94"/>
      <c r="C300" s="94"/>
      <c r="D300" s="94"/>
      <c r="E300" s="94"/>
      <c r="F300" s="94"/>
      <c r="G300" s="94"/>
      <c r="H300" s="94"/>
      <c r="I300" s="94"/>
    </row>
    <row r="301" spans="2:9" ht="12.75" customHeight="1">
      <c r="B301" s="94"/>
      <c r="C301" s="94"/>
      <c r="D301" s="94"/>
      <c r="E301" s="94"/>
      <c r="F301" s="94"/>
      <c r="G301" s="94"/>
      <c r="H301" s="94"/>
      <c r="I301" s="94"/>
    </row>
    <row r="302" spans="2:9" ht="12.75" customHeight="1">
      <c r="B302" s="94"/>
      <c r="C302" s="94"/>
      <c r="D302" s="94"/>
      <c r="E302" s="94"/>
      <c r="F302" s="94"/>
      <c r="G302" s="94"/>
      <c r="H302" s="94"/>
      <c r="I302" s="94"/>
    </row>
    <row r="303" spans="2:9" ht="12.75" customHeight="1">
      <c r="B303" s="94"/>
      <c r="C303" s="94"/>
      <c r="D303" s="94"/>
      <c r="E303" s="94"/>
      <c r="F303" s="94"/>
      <c r="G303" s="94"/>
      <c r="H303" s="94"/>
      <c r="I303" s="94"/>
    </row>
    <row r="304" spans="2:9" ht="12.75" customHeight="1">
      <c r="B304" s="94"/>
      <c r="C304" s="94"/>
      <c r="D304" s="94"/>
      <c r="E304" s="94"/>
      <c r="F304" s="94"/>
      <c r="G304" s="94"/>
      <c r="H304" s="94"/>
      <c r="I304" s="94"/>
    </row>
    <row r="305" spans="2:9" ht="12.75" customHeight="1">
      <c r="B305" s="94"/>
      <c r="C305" s="94"/>
      <c r="D305" s="94"/>
      <c r="E305" s="94"/>
      <c r="F305" s="94"/>
      <c r="G305" s="94"/>
      <c r="H305" s="94"/>
      <c r="I305" s="94"/>
    </row>
    <row r="306" spans="2:9" ht="12.75" customHeight="1">
      <c r="B306" s="94"/>
      <c r="C306" s="94"/>
      <c r="D306" s="94"/>
      <c r="E306" s="94"/>
      <c r="F306" s="94"/>
      <c r="G306" s="94"/>
      <c r="H306" s="94"/>
      <c r="I306" s="94"/>
    </row>
    <row r="307" spans="2:9" ht="12.75" customHeight="1">
      <c r="B307" s="94"/>
      <c r="C307" s="94"/>
      <c r="D307" s="94"/>
      <c r="E307" s="94"/>
      <c r="F307" s="94"/>
      <c r="G307" s="94"/>
      <c r="H307" s="94"/>
      <c r="I307" s="94"/>
    </row>
    <row r="308" spans="2:9" ht="12.75" customHeight="1">
      <c r="B308" s="94"/>
      <c r="C308" s="94"/>
      <c r="D308" s="94"/>
      <c r="E308" s="94"/>
      <c r="F308" s="94"/>
      <c r="G308" s="94"/>
      <c r="H308" s="94"/>
      <c r="I308" s="94"/>
    </row>
    <row r="309" spans="2:9" ht="12.75" customHeight="1">
      <c r="B309" s="94"/>
      <c r="C309" s="94"/>
      <c r="D309" s="94"/>
      <c r="E309" s="94"/>
      <c r="F309" s="94"/>
      <c r="G309" s="94"/>
      <c r="H309" s="94"/>
      <c r="I309" s="94"/>
    </row>
    <row r="310" spans="2:9" ht="12.75" customHeight="1">
      <c r="B310" s="94"/>
      <c r="C310" s="94"/>
      <c r="D310" s="94"/>
      <c r="E310" s="94"/>
      <c r="F310" s="94"/>
      <c r="G310" s="94"/>
      <c r="H310" s="94"/>
      <c r="I310" s="94"/>
    </row>
    <row r="311" spans="2:9" ht="12.75" customHeight="1">
      <c r="B311" s="94"/>
      <c r="C311" s="94"/>
      <c r="D311" s="94"/>
      <c r="E311" s="94"/>
      <c r="F311" s="94"/>
      <c r="G311" s="94"/>
      <c r="H311" s="94"/>
      <c r="I311" s="94"/>
    </row>
    <row r="312" spans="2:9" ht="12.75" customHeight="1">
      <c r="B312" s="94"/>
      <c r="C312" s="94"/>
      <c r="D312" s="94"/>
      <c r="E312" s="94"/>
      <c r="F312" s="94"/>
      <c r="G312" s="94"/>
      <c r="H312" s="94"/>
      <c r="I312" s="94"/>
    </row>
    <row r="313" spans="2:9" ht="12.75" customHeight="1">
      <c r="B313" s="94"/>
      <c r="C313" s="94"/>
      <c r="D313" s="94"/>
      <c r="E313" s="94"/>
      <c r="F313" s="94"/>
      <c r="G313" s="94"/>
      <c r="H313" s="94"/>
      <c r="I313" s="94"/>
    </row>
    <row r="314" spans="2:9" ht="12.75" customHeight="1">
      <c r="B314" s="94"/>
      <c r="C314" s="94"/>
      <c r="D314" s="94"/>
      <c r="E314" s="94"/>
      <c r="F314" s="94"/>
      <c r="G314" s="94"/>
      <c r="H314" s="94"/>
      <c r="I314" s="94"/>
    </row>
    <row r="315" spans="2:9" ht="12.75" customHeight="1">
      <c r="B315" s="94"/>
      <c r="C315" s="94"/>
      <c r="D315" s="94"/>
      <c r="E315" s="94"/>
      <c r="F315" s="94"/>
      <c r="G315" s="94"/>
      <c r="H315" s="94"/>
      <c r="I315" s="94"/>
    </row>
    <row r="316" spans="2:9" ht="12.75" customHeight="1">
      <c r="B316" s="94"/>
      <c r="C316" s="94"/>
      <c r="D316" s="94"/>
      <c r="E316" s="94"/>
      <c r="F316" s="94"/>
      <c r="G316" s="94"/>
      <c r="H316" s="94"/>
      <c r="I316" s="94"/>
    </row>
    <row r="317" spans="2:9" ht="12.75" customHeight="1">
      <c r="B317" s="94"/>
      <c r="C317" s="94"/>
      <c r="D317" s="94"/>
      <c r="E317" s="94"/>
      <c r="F317" s="94"/>
      <c r="G317" s="94"/>
      <c r="H317" s="94"/>
      <c r="I317" s="94"/>
    </row>
    <row r="318" spans="2:9" ht="12.75" customHeight="1">
      <c r="B318" s="94"/>
      <c r="C318" s="94"/>
      <c r="D318" s="94"/>
      <c r="E318" s="94"/>
      <c r="F318" s="94"/>
      <c r="G318" s="94"/>
      <c r="H318" s="94"/>
      <c r="I318" s="94"/>
    </row>
    <row r="319" spans="2:9" ht="12.75" customHeight="1">
      <c r="B319" s="94"/>
      <c r="C319" s="94"/>
      <c r="D319" s="94"/>
      <c r="E319" s="94"/>
      <c r="F319" s="94"/>
      <c r="G319" s="94"/>
      <c r="H319" s="94"/>
      <c r="I319" s="94"/>
    </row>
    <row r="320" spans="2:9" ht="12.75" customHeight="1">
      <c r="B320" s="94"/>
      <c r="C320" s="94"/>
      <c r="D320" s="94"/>
      <c r="E320" s="94"/>
      <c r="F320" s="94"/>
      <c r="G320" s="94"/>
      <c r="H320" s="94"/>
      <c r="I320" s="94"/>
    </row>
    <row r="321" spans="2:9" ht="12.75" customHeight="1">
      <c r="B321" s="94"/>
      <c r="C321" s="94"/>
      <c r="D321" s="94"/>
      <c r="E321" s="94"/>
      <c r="F321" s="94"/>
      <c r="G321" s="94"/>
      <c r="H321" s="94"/>
      <c r="I321" s="94"/>
    </row>
    <row r="322" spans="2:9" ht="12.75" customHeight="1">
      <c r="B322" s="94"/>
      <c r="C322" s="94"/>
      <c r="D322" s="94"/>
      <c r="E322" s="94"/>
      <c r="F322" s="94"/>
      <c r="G322" s="94"/>
      <c r="H322" s="94"/>
      <c r="I322" s="94"/>
    </row>
    <row r="323" spans="2:9" ht="12.75" customHeight="1">
      <c r="B323" s="94"/>
      <c r="C323" s="94"/>
      <c r="D323" s="94"/>
      <c r="E323" s="94"/>
      <c r="F323" s="94"/>
      <c r="G323" s="94"/>
      <c r="H323" s="94"/>
      <c r="I323" s="94"/>
    </row>
    <row r="324" spans="2:9" ht="12.75" customHeight="1">
      <c r="B324" s="94"/>
      <c r="C324" s="94"/>
      <c r="D324" s="94"/>
      <c r="E324" s="94"/>
      <c r="F324" s="94"/>
      <c r="G324" s="94"/>
      <c r="H324" s="94"/>
      <c r="I324" s="94"/>
    </row>
    <row r="325" spans="2:9" ht="12.75" customHeight="1">
      <c r="B325" s="94"/>
      <c r="C325" s="94"/>
      <c r="D325" s="94"/>
      <c r="E325" s="94"/>
      <c r="F325" s="94"/>
      <c r="G325" s="94"/>
      <c r="H325" s="94"/>
      <c r="I325" s="94"/>
    </row>
    <row r="326" spans="2:9" ht="12.75" customHeight="1">
      <c r="B326" s="94"/>
      <c r="C326" s="94"/>
      <c r="D326" s="94"/>
      <c r="E326" s="94"/>
      <c r="F326" s="94"/>
      <c r="G326" s="94"/>
      <c r="H326" s="94"/>
      <c r="I326" s="94"/>
    </row>
    <row r="327" spans="2:9" ht="12.75" customHeight="1">
      <c r="B327" s="94"/>
      <c r="C327" s="94"/>
      <c r="D327" s="94"/>
      <c r="E327" s="94"/>
      <c r="F327" s="94"/>
      <c r="G327" s="94"/>
      <c r="H327" s="94"/>
      <c r="I327" s="94"/>
    </row>
    <row r="328" spans="2:9" ht="12.75" customHeight="1">
      <c r="B328" s="94"/>
      <c r="C328" s="94"/>
      <c r="D328" s="94"/>
      <c r="E328" s="94"/>
      <c r="F328" s="94"/>
      <c r="G328" s="94"/>
      <c r="H328" s="94"/>
      <c r="I328" s="94"/>
    </row>
    <row r="329" spans="2:9" ht="12.75" customHeight="1">
      <c r="B329" s="94"/>
      <c r="C329" s="94"/>
      <c r="D329" s="94"/>
      <c r="E329" s="94"/>
      <c r="F329" s="94"/>
      <c r="G329" s="94"/>
      <c r="H329" s="94"/>
      <c r="I329" s="94"/>
    </row>
    <row r="330" spans="2:9" ht="12.75" customHeight="1">
      <c r="B330" s="94"/>
      <c r="C330" s="94"/>
      <c r="D330" s="94"/>
      <c r="E330" s="94"/>
      <c r="F330" s="94"/>
      <c r="G330" s="94"/>
      <c r="H330" s="94"/>
      <c r="I330" s="94"/>
    </row>
    <row r="331" spans="2:9" ht="12.75" customHeight="1">
      <c r="B331" s="94"/>
      <c r="C331" s="94"/>
      <c r="D331" s="94"/>
      <c r="E331" s="94"/>
      <c r="F331" s="94"/>
      <c r="G331" s="94"/>
      <c r="H331" s="94"/>
      <c r="I331" s="94"/>
    </row>
    <row r="332" spans="2:9" ht="12.75" customHeight="1">
      <c r="B332" s="94"/>
      <c r="C332" s="94"/>
      <c r="D332" s="94"/>
      <c r="E332" s="94"/>
      <c r="F332" s="94"/>
      <c r="G332" s="94"/>
      <c r="H332" s="94"/>
      <c r="I332" s="94"/>
    </row>
    <row r="333" spans="2:9" ht="12.75" customHeight="1">
      <c r="B333" s="94"/>
      <c r="C333" s="94"/>
      <c r="D333" s="94"/>
      <c r="E333" s="94"/>
      <c r="F333" s="94"/>
      <c r="G333" s="94"/>
      <c r="H333" s="94"/>
      <c r="I333" s="94"/>
    </row>
    <row r="334" spans="2:9" ht="12.75" customHeight="1">
      <c r="B334" s="94"/>
      <c r="C334" s="94"/>
      <c r="D334" s="94"/>
      <c r="E334" s="94"/>
      <c r="F334" s="94"/>
      <c r="G334" s="94"/>
      <c r="H334" s="94"/>
      <c r="I334" s="94"/>
    </row>
    <row r="335" spans="2:9" ht="12.75" customHeight="1">
      <c r="B335" s="94"/>
      <c r="C335" s="94"/>
      <c r="D335" s="94"/>
      <c r="E335" s="94"/>
      <c r="F335" s="94"/>
      <c r="G335" s="94"/>
      <c r="H335" s="94"/>
      <c r="I335" s="94"/>
    </row>
    <row r="336" spans="2:9" ht="12.75" customHeight="1">
      <c r="B336" s="94"/>
      <c r="C336" s="94"/>
      <c r="D336" s="94"/>
      <c r="E336" s="94"/>
      <c r="F336" s="94"/>
      <c r="G336" s="94"/>
      <c r="H336" s="94"/>
      <c r="I336" s="94"/>
    </row>
    <row r="337" spans="2:9" ht="12.75" customHeight="1">
      <c r="B337" s="94"/>
      <c r="C337" s="94"/>
      <c r="D337" s="94"/>
      <c r="E337" s="94"/>
      <c r="F337" s="94"/>
      <c r="G337" s="94"/>
      <c r="H337" s="94"/>
      <c r="I337" s="94"/>
    </row>
    <row r="338" spans="2:9" ht="12.75" customHeight="1">
      <c r="B338" s="94"/>
      <c r="C338" s="94"/>
      <c r="D338" s="94"/>
      <c r="E338" s="94"/>
      <c r="F338" s="94"/>
      <c r="G338" s="94"/>
      <c r="H338" s="94"/>
      <c r="I338" s="94"/>
    </row>
    <row r="339" spans="2:9" ht="12.75" customHeight="1">
      <c r="B339" s="94"/>
      <c r="C339" s="94"/>
      <c r="D339" s="94"/>
      <c r="E339" s="94"/>
      <c r="F339" s="94"/>
      <c r="G339" s="94"/>
      <c r="H339" s="94"/>
      <c r="I339" s="94"/>
    </row>
    <row r="340" spans="2:9" ht="12.75" customHeight="1">
      <c r="B340" s="94"/>
      <c r="C340" s="94"/>
      <c r="D340" s="94"/>
      <c r="E340" s="94"/>
      <c r="F340" s="94"/>
      <c r="G340" s="94"/>
      <c r="H340" s="94"/>
      <c r="I340" s="94"/>
    </row>
    <row r="341" spans="2:9" ht="12.75" customHeight="1">
      <c r="B341" s="94"/>
      <c r="C341" s="94"/>
      <c r="D341" s="94"/>
      <c r="E341" s="94"/>
      <c r="F341" s="94"/>
      <c r="G341" s="94"/>
      <c r="H341" s="94"/>
      <c r="I341" s="94"/>
    </row>
    <row r="342" spans="2:9" ht="12.75" customHeight="1">
      <c r="B342" s="94"/>
      <c r="C342" s="94"/>
      <c r="D342" s="94"/>
      <c r="E342" s="94"/>
      <c r="F342" s="94"/>
      <c r="G342" s="94"/>
      <c r="H342" s="94"/>
      <c r="I342" s="94"/>
    </row>
    <row r="343" spans="2:9" ht="12.75" customHeight="1">
      <c r="B343" s="94"/>
      <c r="C343" s="94"/>
      <c r="D343" s="94"/>
      <c r="E343" s="94"/>
      <c r="F343" s="94"/>
      <c r="G343" s="94"/>
      <c r="H343" s="94"/>
      <c r="I343" s="94"/>
    </row>
    <row r="344" spans="2:9" ht="12.75" customHeight="1">
      <c r="B344" s="94"/>
      <c r="C344" s="94"/>
      <c r="D344" s="94"/>
      <c r="E344" s="94"/>
      <c r="F344" s="94"/>
      <c r="G344" s="94"/>
      <c r="H344" s="94"/>
      <c r="I344" s="94"/>
    </row>
    <row r="345" spans="2:9" ht="12.75" customHeight="1">
      <c r="B345" s="94"/>
      <c r="C345" s="94"/>
      <c r="D345" s="94"/>
      <c r="E345" s="94"/>
      <c r="F345" s="94"/>
      <c r="G345" s="94"/>
      <c r="H345" s="94"/>
      <c r="I345" s="94"/>
    </row>
    <row r="346" spans="2:9" ht="12.75" customHeight="1">
      <c r="B346" s="94"/>
      <c r="C346" s="94"/>
      <c r="D346" s="94"/>
      <c r="E346" s="94"/>
      <c r="F346" s="94"/>
      <c r="G346" s="94"/>
      <c r="H346" s="94"/>
      <c r="I346" s="94"/>
    </row>
    <row r="347" spans="2:9" ht="12.75" customHeight="1">
      <c r="B347" s="94"/>
      <c r="C347" s="94"/>
      <c r="D347" s="94"/>
      <c r="E347" s="94"/>
      <c r="F347" s="94"/>
      <c r="G347" s="94"/>
      <c r="H347" s="94"/>
      <c r="I347" s="94"/>
    </row>
    <row r="348" spans="2:9" ht="12.75" customHeight="1">
      <c r="B348" s="94"/>
      <c r="C348" s="94"/>
      <c r="D348" s="94"/>
      <c r="E348" s="94"/>
      <c r="F348" s="94"/>
      <c r="G348" s="94"/>
      <c r="H348" s="94"/>
      <c r="I348" s="94"/>
    </row>
  </sheetData>
  <mergeCells count="1">
    <mergeCell ref="B3:M24"/>
  </mergeCells>
  <printOptions horizontalCentered="1"/>
  <pageMargins left="0.7" right="0.7" top="0.75" bottom="0.75" header="0.3" footer="0.3"/>
  <pageSetup orientation="landscape" r:id="rId1"/>
  <headerFooter>
    <oddFooter>&amp;C&amp;14&amp;A</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8D78B-376C-458A-A2FE-FA8FF2AAA69D}">
  <sheetPr codeName="Sheet25">
    <tabColor rgb="FF002060"/>
  </sheetPr>
  <dimension ref="A1:BE387"/>
  <sheetViews>
    <sheetView zoomScale="130" zoomScaleNormal="130" zoomScaleSheetLayoutView="140" workbookViewId="0">
      <selection activeCell="AC16" sqref="AC16"/>
    </sheetView>
  </sheetViews>
  <sheetFormatPr defaultColWidth="9.140625" defaultRowHeight="12.75"/>
  <cols>
    <col min="1" max="1" width="5.85546875" style="107" customWidth="1"/>
    <col min="2" max="6" width="3.7109375" style="107" customWidth="1"/>
    <col min="7" max="7" width="7" style="107" customWidth="1"/>
    <col min="8" max="10" width="7.5703125" style="107" customWidth="1"/>
    <col min="11" max="17" width="4.28515625" style="107" customWidth="1"/>
    <col min="18" max="18" width="5" style="107" customWidth="1"/>
    <col min="19" max="22" width="4.28515625" style="107" customWidth="1"/>
    <col min="23" max="23" width="7.42578125" style="107" customWidth="1"/>
    <col min="24" max="24" width="10.42578125" style="107" customWidth="1"/>
    <col min="25" max="57" width="9.140625" style="94"/>
    <col min="58" max="16384" width="9.140625" style="107"/>
  </cols>
  <sheetData>
    <row r="1" spans="1:29" ht="39.950000000000003" customHeight="1" thickBot="1">
      <c r="A1" s="340"/>
      <c r="B1" s="341"/>
      <c r="C1" s="341"/>
      <c r="D1" s="341"/>
      <c r="E1" s="341"/>
      <c r="F1" s="341"/>
      <c r="G1" s="341"/>
      <c r="H1" s="341"/>
      <c r="I1" s="2352" t="s">
        <v>884</v>
      </c>
      <c r="J1" s="2352"/>
      <c r="K1" s="2352"/>
      <c r="L1" s="2352"/>
      <c r="M1" s="2353"/>
      <c r="N1" s="2353"/>
      <c r="O1" s="2353"/>
      <c r="P1" s="2353"/>
      <c r="Q1" s="2353"/>
      <c r="R1" s="2353"/>
      <c r="S1" s="2352"/>
      <c r="T1" s="2352"/>
      <c r="U1" s="2352"/>
      <c r="V1" s="2352"/>
      <c r="W1" s="2352"/>
      <c r="X1" s="2354"/>
    </row>
    <row r="2" spans="1:29">
      <c r="A2" s="366" t="s">
        <v>885</v>
      </c>
      <c r="B2" s="367"/>
      <c r="C2" s="2355" t="str">
        <f>PartNumber</f>
        <v>456734RT</v>
      </c>
      <c r="D2" s="2355"/>
      <c r="E2" s="2355"/>
      <c r="F2" s="2355"/>
      <c r="G2" s="2355"/>
      <c r="H2" s="2355"/>
      <c r="I2" s="2355"/>
      <c r="J2" s="2356"/>
      <c r="K2" s="970" t="s">
        <v>886</v>
      </c>
      <c r="L2" s="971"/>
      <c r="M2" s="2359" t="str">
        <f>DrawingNumber</f>
        <v>GH 675612</v>
      </c>
      <c r="N2" s="2310"/>
      <c r="O2" s="2310"/>
      <c r="P2" s="2310"/>
      <c r="Q2" s="2310"/>
      <c r="R2" s="2360"/>
      <c r="S2" s="970" t="s">
        <v>887</v>
      </c>
      <c r="T2" s="971"/>
      <c r="U2" s="971"/>
      <c r="V2" s="2363"/>
      <c r="W2" s="2364"/>
      <c r="X2" s="2365"/>
    </row>
    <row r="3" spans="1:29" ht="13.5" thickBot="1">
      <c r="A3" s="343" t="s">
        <v>888</v>
      </c>
      <c r="B3" s="972"/>
      <c r="C3" s="2357"/>
      <c r="D3" s="2357"/>
      <c r="E3" s="2357"/>
      <c r="F3" s="2357"/>
      <c r="G3" s="2357"/>
      <c r="H3" s="2357"/>
      <c r="I3" s="2357"/>
      <c r="J3" s="2358"/>
      <c r="K3" s="973" t="s">
        <v>888</v>
      </c>
      <c r="L3" s="974"/>
      <c r="M3" s="2361"/>
      <c r="N3" s="2312"/>
      <c r="O3" s="2312"/>
      <c r="P3" s="2312"/>
      <c r="Q3" s="2312"/>
      <c r="R3" s="2362"/>
      <c r="S3" s="973" t="s">
        <v>889</v>
      </c>
      <c r="T3" s="974"/>
      <c r="U3" s="974"/>
      <c r="V3" s="2366"/>
      <c r="W3" s="2367"/>
      <c r="X3" s="2368"/>
    </row>
    <row r="4" spans="1:29" ht="15.75" thickBot="1">
      <c r="A4" s="342" t="s">
        <v>885</v>
      </c>
      <c r="B4" s="975"/>
      <c r="C4" s="2369" t="str">
        <f>PartName</f>
        <v>Lever</v>
      </c>
      <c r="D4" s="2369"/>
      <c r="E4" s="2369"/>
      <c r="F4" s="2369"/>
      <c r="G4" s="2369"/>
      <c r="H4" s="2369"/>
      <c r="I4" s="2369"/>
      <c r="J4" s="2370"/>
      <c r="K4" s="976" t="s">
        <v>890</v>
      </c>
      <c r="L4" s="977"/>
      <c r="M4" s="2267"/>
      <c r="N4" s="2268"/>
      <c r="O4" s="2268"/>
      <c r="P4" s="2375" t="s">
        <v>891</v>
      </c>
      <c r="Q4" s="2376"/>
      <c r="R4" s="2376"/>
      <c r="S4" s="2376"/>
      <c r="T4" s="1658"/>
      <c r="U4" s="2375" t="s">
        <v>892</v>
      </c>
      <c r="V4" s="2376"/>
      <c r="W4" s="2376"/>
      <c r="X4" s="2377"/>
      <c r="Z4" s="494"/>
      <c r="AA4" s="1882" t="s">
        <v>537</v>
      </c>
      <c r="AB4" s="1883"/>
      <c r="AC4" s="1884"/>
    </row>
    <row r="5" spans="1:29" ht="15.75" thickBot="1">
      <c r="A5" s="343" t="s">
        <v>715</v>
      </c>
      <c r="B5" s="972"/>
      <c r="C5" s="2357"/>
      <c r="D5" s="2357"/>
      <c r="E5" s="2357"/>
      <c r="F5" s="2357"/>
      <c r="G5" s="2357"/>
      <c r="H5" s="2357"/>
      <c r="I5" s="2357"/>
      <c r="J5" s="2358"/>
      <c r="K5" s="973" t="s">
        <v>562</v>
      </c>
      <c r="L5" s="974"/>
      <c r="M5" s="2269"/>
      <c r="N5" s="2270"/>
      <c r="O5" s="2271"/>
      <c r="P5" s="2371" t="str">
        <f>EngRevLevel</f>
        <v>C</v>
      </c>
      <c r="Q5" s="2372"/>
      <c r="R5" s="2372"/>
      <c r="S5" s="2372"/>
      <c r="T5" s="2373"/>
      <c r="U5" s="2264">
        <f>EngRevLevelDate</f>
        <v>42676</v>
      </c>
      <c r="V5" s="2265"/>
      <c r="W5" s="2265"/>
      <c r="X5" s="2266"/>
      <c r="Z5" s="502"/>
      <c r="AA5" s="1885" t="s">
        <v>542</v>
      </c>
      <c r="AB5" s="1886"/>
      <c r="AC5" s="1887"/>
    </row>
    <row r="6" spans="1:29" ht="12.75" customHeight="1" thickBot="1">
      <c r="A6" s="342" t="s">
        <v>893</v>
      </c>
      <c r="B6" s="975"/>
      <c r="C6" s="2310" t="str">
        <f>SupplierShortName</f>
        <v>RGT</v>
      </c>
      <c r="D6" s="2310"/>
      <c r="E6" s="2310"/>
      <c r="F6" s="2310"/>
      <c r="G6" s="2310"/>
      <c r="H6" s="2310"/>
      <c r="I6" s="2360"/>
      <c r="J6" s="978" t="s">
        <v>894</v>
      </c>
      <c r="K6" s="977"/>
      <c r="L6" s="2374"/>
      <c r="M6" s="2310" t="str">
        <f>SupplierPlantName</f>
        <v>Raimes Gear Tech - Tennessee Plant</v>
      </c>
      <c r="N6" s="2310"/>
      <c r="O6" s="2310"/>
      <c r="P6" s="2310"/>
      <c r="Q6" s="2310"/>
      <c r="R6" s="2310"/>
      <c r="S6" s="2310"/>
      <c r="T6" s="2360"/>
      <c r="U6" s="976" t="s">
        <v>893</v>
      </c>
      <c r="V6" s="975"/>
      <c r="W6" s="2310">
        <f>SupplierNumber</f>
        <v>45672</v>
      </c>
      <c r="X6" s="2311"/>
      <c r="Z6" s="499"/>
      <c r="AA6" s="496" t="s">
        <v>627</v>
      </c>
      <c r="AB6" s="497"/>
      <c r="AC6" s="498"/>
    </row>
    <row r="7" spans="1:29" ht="12.75" customHeight="1" thickBot="1">
      <c r="A7" s="343" t="s">
        <v>715</v>
      </c>
      <c r="B7" s="972"/>
      <c r="C7" s="2312"/>
      <c r="D7" s="2312"/>
      <c r="E7" s="2312"/>
      <c r="F7" s="2312"/>
      <c r="G7" s="2312"/>
      <c r="H7" s="2312"/>
      <c r="I7" s="2362"/>
      <c r="J7" s="979" t="s">
        <v>895</v>
      </c>
      <c r="K7" s="974"/>
      <c r="L7" s="1610"/>
      <c r="M7" s="2312"/>
      <c r="N7" s="2312"/>
      <c r="O7" s="2312"/>
      <c r="P7" s="2312"/>
      <c r="Q7" s="2312"/>
      <c r="R7" s="2312"/>
      <c r="S7" s="2312"/>
      <c r="T7" s="2362"/>
      <c r="U7" s="973" t="s">
        <v>562</v>
      </c>
      <c r="V7" s="972"/>
      <c r="W7" s="2312"/>
      <c r="X7" s="2313"/>
      <c r="Z7" s="500"/>
      <c r="AA7" s="496" t="s">
        <v>556</v>
      </c>
      <c r="AB7" s="497"/>
      <c r="AC7" s="498"/>
    </row>
    <row r="8" spans="1:29">
      <c r="A8" s="342" t="s">
        <v>896</v>
      </c>
      <c r="B8" s="980"/>
      <c r="C8" s="980"/>
      <c r="D8" s="977"/>
      <c r="E8" s="981" t="s">
        <v>897</v>
      </c>
      <c r="F8" s="980"/>
      <c r="G8" s="980"/>
      <c r="H8" s="980"/>
      <c r="I8" s="980"/>
      <c r="J8" s="981" t="s">
        <v>898</v>
      </c>
      <c r="K8" s="980"/>
      <c r="L8" s="980"/>
      <c r="M8" s="980"/>
      <c r="N8" s="980"/>
      <c r="O8" s="980"/>
      <c r="P8" s="981" t="s">
        <v>899</v>
      </c>
      <c r="Q8" s="980"/>
      <c r="R8" s="980"/>
      <c r="S8" s="980"/>
      <c r="T8" s="982"/>
      <c r="U8" s="2378" t="s">
        <v>900</v>
      </c>
      <c r="V8" s="2253"/>
      <c r="W8" s="2314"/>
      <c r="X8" s="2315"/>
    </row>
    <row r="9" spans="1:29" ht="13.5" thickBot="1">
      <c r="A9" s="373" t="s">
        <v>901</v>
      </c>
      <c r="B9" s="1221"/>
      <c r="C9" s="1221"/>
      <c r="D9" s="1222"/>
      <c r="E9" s="1223" t="s">
        <v>902</v>
      </c>
      <c r="F9" s="1221"/>
      <c r="G9" s="1221"/>
      <c r="H9" s="1221"/>
      <c r="I9" s="1221"/>
      <c r="J9" s="1223" t="s">
        <v>903</v>
      </c>
      <c r="K9" s="1221"/>
      <c r="L9" s="1221"/>
      <c r="M9" s="1221"/>
      <c r="N9" s="1221"/>
      <c r="O9" s="1221"/>
      <c r="P9" s="1223" t="s">
        <v>904</v>
      </c>
      <c r="Q9" s="1221"/>
      <c r="R9" s="1221"/>
      <c r="S9" s="1221"/>
      <c r="T9" s="1224"/>
      <c r="U9" s="2379"/>
      <c r="V9" s="2380"/>
      <c r="W9" s="2274"/>
      <c r="X9" s="2278"/>
    </row>
    <row r="10" spans="1:29" ht="16.5" thickBot="1">
      <c r="A10" s="2316" t="s">
        <v>905</v>
      </c>
      <c r="B10" s="2317"/>
      <c r="C10" s="2317"/>
      <c r="D10" s="2317"/>
      <c r="E10" s="2317"/>
      <c r="F10" s="2317"/>
      <c r="G10" s="2317"/>
      <c r="H10" s="2317"/>
      <c r="I10" s="2317"/>
      <c r="J10" s="2317"/>
      <c r="K10" s="2317"/>
      <c r="L10" s="2317"/>
      <c r="M10" s="2317"/>
      <c r="N10" s="2317"/>
      <c r="O10" s="2317"/>
      <c r="P10" s="2317"/>
      <c r="Q10" s="2317"/>
      <c r="R10" s="2317"/>
      <c r="S10" s="2317"/>
      <c r="T10" s="2317"/>
      <c r="U10" s="2317"/>
      <c r="V10" s="2317"/>
      <c r="W10" s="2317"/>
      <c r="X10" s="2318"/>
    </row>
    <row r="11" spans="1:29" ht="12.75" customHeight="1">
      <c r="A11" s="2402" t="s">
        <v>906</v>
      </c>
      <c r="B11" s="2403"/>
      <c r="C11" s="2403"/>
      <c r="D11" s="2403"/>
      <c r="E11" s="2403"/>
      <c r="F11" s="2403"/>
      <c r="G11" s="2403"/>
      <c r="H11" s="2403"/>
      <c r="I11" s="2403"/>
      <c r="J11" s="2403"/>
      <c r="K11" s="2403"/>
      <c r="L11" s="2403"/>
      <c r="M11" s="2403"/>
      <c r="N11" s="2403"/>
      <c r="O11" s="2403"/>
      <c r="P11" s="2403"/>
      <c r="Q11" s="2404"/>
      <c r="R11" s="2411" t="s">
        <v>907</v>
      </c>
      <c r="S11" s="2412"/>
      <c r="T11" s="2412"/>
      <c r="U11" s="2412"/>
      <c r="V11" s="2415" t="s">
        <v>908</v>
      </c>
      <c r="W11" s="2415"/>
      <c r="X11" s="2416"/>
    </row>
    <row r="12" spans="1:29">
      <c r="A12" s="2405"/>
      <c r="B12" s="2406"/>
      <c r="C12" s="2406"/>
      <c r="D12" s="2406"/>
      <c r="E12" s="2406"/>
      <c r="F12" s="2406"/>
      <c r="G12" s="2406"/>
      <c r="H12" s="2406"/>
      <c r="I12" s="2406"/>
      <c r="J12" s="2406"/>
      <c r="K12" s="2406"/>
      <c r="L12" s="2406"/>
      <c r="M12" s="2406"/>
      <c r="N12" s="2406"/>
      <c r="O12" s="2406"/>
      <c r="P12" s="2406"/>
      <c r="Q12" s="2407"/>
      <c r="R12" s="2413"/>
      <c r="S12" s="2414"/>
      <c r="T12" s="2414"/>
      <c r="U12" s="2414"/>
      <c r="V12" s="2417"/>
      <c r="W12" s="2417"/>
      <c r="X12" s="2418"/>
    </row>
    <row r="13" spans="1:29" ht="15">
      <c r="A13" s="2408"/>
      <c r="B13" s="2409"/>
      <c r="C13" s="2409"/>
      <c r="D13" s="2409"/>
      <c r="E13" s="2409"/>
      <c r="F13" s="2409"/>
      <c r="G13" s="2409"/>
      <c r="H13" s="2409"/>
      <c r="I13" s="2409"/>
      <c r="J13" s="2409"/>
      <c r="K13" s="2409"/>
      <c r="L13" s="2409"/>
      <c r="M13" s="2409"/>
      <c r="N13" s="2409"/>
      <c r="O13" s="2409"/>
      <c r="P13" s="2409"/>
      <c r="Q13" s="2410"/>
      <c r="R13" s="2391" t="s">
        <v>909</v>
      </c>
      <c r="S13" s="2392"/>
      <c r="T13" s="2392"/>
      <c r="U13" s="2392"/>
      <c r="V13" s="2419" t="s">
        <v>909</v>
      </c>
      <c r="W13" s="2419"/>
      <c r="X13" s="2420"/>
    </row>
    <row r="14" spans="1:29">
      <c r="A14" s="2319"/>
      <c r="B14" s="2320"/>
      <c r="C14" s="2320"/>
      <c r="D14" s="2320"/>
      <c r="E14" s="2320"/>
      <c r="F14" s="2320"/>
      <c r="G14" s="2320"/>
      <c r="H14" s="2321"/>
      <c r="I14" s="2322"/>
      <c r="J14" s="2320"/>
      <c r="K14" s="2320"/>
      <c r="L14" s="2320"/>
      <c r="M14" s="2320"/>
      <c r="N14" s="2320"/>
      <c r="O14" s="2320"/>
      <c r="P14" s="2320"/>
      <c r="Q14" s="2323"/>
      <c r="R14" s="2324"/>
      <c r="S14" s="2325"/>
      <c r="T14" s="2325"/>
      <c r="U14" s="2326"/>
      <c r="V14" s="2330"/>
      <c r="W14" s="2331"/>
      <c r="X14" s="2332"/>
    </row>
    <row r="15" spans="1:29">
      <c r="A15" s="2319"/>
      <c r="B15" s="2320"/>
      <c r="C15" s="2320"/>
      <c r="D15" s="2320"/>
      <c r="E15" s="2320"/>
      <c r="F15" s="2320"/>
      <c r="G15" s="2320"/>
      <c r="H15" s="2321"/>
      <c r="I15" s="2322"/>
      <c r="J15" s="2320"/>
      <c r="K15" s="2320"/>
      <c r="L15" s="2320"/>
      <c r="M15" s="2320"/>
      <c r="N15" s="2320"/>
      <c r="O15" s="2320"/>
      <c r="P15" s="2320"/>
      <c r="Q15" s="2323"/>
      <c r="R15" s="2324"/>
      <c r="S15" s="2325"/>
      <c r="T15" s="2325"/>
      <c r="U15" s="2326"/>
      <c r="V15" s="2330"/>
      <c r="W15" s="2331"/>
      <c r="X15" s="2332"/>
    </row>
    <row r="16" spans="1:29">
      <c r="A16" s="2336"/>
      <c r="B16" s="2337"/>
      <c r="C16" s="2337"/>
      <c r="D16" s="2337"/>
      <c r="E16" s="2337"/>
      <c r="F16" s="2337"/>
      <c r="G16" s="2337"/>
      <c r="H16" s="2338"/>
      <c r="I16" s="2339"/>
      <c r="J16" s="2337"/>
      <c r="K16" s="2337"/>
      <c r="L16" s="2337"/>
      <c r="M16" s="2337"/>
      <c r="N16" s="2337"/>
      <c r="O16" s="2337"/>
      <c r="P16" s="2337"/>
      <c r="Q16" s="2340"/>
      <c r="R16" s="2324"/>
      <c r="S16" s="2325"/>
      <c r="T16" s="2325"/>
      <c r="U16" s="2326"/>
      <c r="V16" s="2330"/>
      <c r="W16" s="2331"/>
      <c r="X16" s="2332"/>
    </row>
    <row r="17" spans="1:24" ht="13.5" thickBot="1">
      <c r="A17" s="2341"/>
      <c r="B17" s="2342"/>
      <c r="C17" s="2342"/>
      <c r="D17" s="2342"/>
      <c r="E17" s="2342"/>
      <c r="F17" s="2342"/>
      <c r="G17" s="2342"/>
      <c r="H17" s="2343"/>
      <c r="I17" s="2344"/>
      <c r="J17" s="2342"/>
      <c r="K17" s="2342"/>
      <c r="L17" s="2342"/>
      <c r="M17" s="2342"/>
      <c r="N17" s="2342"/>
      <c r="O17" s="2342"/>
      <c r="P17" s="2342"/>
      <c r="Q17" s="2345"/>
      <c r="R17" s="2327"/>
      <c r="S17" s="2328"/>
      <c r="T17" s="2328"/>
      <c r="U17" s="2329"/>
      <c r="V17" s="2333"/>
      <c r="W17" s="2334"/>
      <c r="X17" s="2335"/>
    </row>
    <row r="18" spans="1:24" ht="16.5" thickBot="1">
      <c r="A18" s="2261" t="s">
        <v>910</v>
      </c>
      <c r="B18" s="2262"/>
      <c r="C18" s="2262"/>
      <c r="D18" s="2262"/>
      <c r="E18" s="2262"/>
      <c r="F18" s="2262"/>
      <c r="G18" s="2262"/>
      <c r="H18" s="2262"/>
      <c r="I18" s="2262"/>
      <c r="J18" s="2262"/>
      <c r="K18" s="2262"/>
      <c r="L18" s="2262"/>
      <c r="M18" s="2262"/>
      <c r="N18" s="2262"/>
      <c r="O18" s="2262"/>
      <c r="P18" s="2262"/>
      <c r="Q18" s="2262"/>
      <c r="R18" s="2262"/>
      <c r="S18" s="2262"/>
      <c r="T18" s="2262"/>
      <c r="U18" s="2262"/>
      <c r="V18" s="2262"/>
      <c r="W18" s="2262"/>
      <c r="X18" s="2263"/>
    </row>
    <row r="19" spans="1:24">
      <c r="A19" s="2421" t="s">
        <v>911</v>
      </c>
      <c r="B19" s="2422"/>
      <c r="C19" s="2422"/>
      <c r="D19" s="2422"/>
      <c r="E19" s="2422"/>
      <c r="F19" s="2422"/>
      <c r="G19" s="2422"/>
      <c r="H19" s="2422"/>
      <c r="I19" s="2422"/>
      <c r="J19" s="2422"/>
      <c r="K19" s="2422"/>
      <c r="L19" s="2422"/>
      <c r="M19" s="2422"/>
      <c r="N19" s="2422"/>
      <c r="O19" s="2422"/>
      <c r="P19" s="2422"/>
      <c r="Q19" s="2423"/>
      <c r="R19" s="1036"/>
      <c r="S19" s="983"/>
      <c r="T19" s="983"/>
      <c r="U19" s="984"/>
      <c r="V19" s="985" t="s">
        <v>912</v>
      </c>
      <c r="W19" s="983"/>
      <c r="X19" s="986"/>
    </row>
    <row r="20" spans="1:24" ht="15.75" thickBot="1">
      <c r="A20" s="2424"/>
      <c r="B20" s="2425"/>
      <c r="C20" s="2425"/>
      <c r="D20" s="2425"/>
      <c r="E20" s="2425"/>
      <c r="F20" s="2425"/>
      <c r="G20" s="2425"/>
      <c r="H20" s="2425"/>
      <c r="I20" s="2425"/>
      <c r="J20" s="2425"/>
      <c r="K20" s="2425"/>
      <c r="L20" s="2425"/>
      <c r="M20" s="2425"/>
      <c r="N20" s="2425"/>
      <c r="O20" s="2425"/>
      <c r="P20" s="2425"/>
      <c r="Q20" s="2426"/>
      <c r="R20" s="2393" t="s">
        <v>913</v>
      </c>
      <c r="S20" s="2394"/>
      <c r="T20" s="2394"/>
      <c r="U20" s="2395"/>
      <c r="V20" s="357" t="s">
        <v>914</v>
      </c>
      <c r="W20" s="356"/>
      <c r="X20" s="358"/>
    </row>
    <row r="21" spans="1:24" ht="15">
      <c r="A21" s="2427"/>
      <c r="B21" s="2347"/>
      <c r="C21" s="2347"/>
      <c r="D21" s="2347"/>
      <c r="E21" s="2347"/>
      <c r="F21" s="2347"/>
      <c r="G21" s="2347"/>
      <c r="H21" s="2428"/>
      <c r="I21" s="2346"/>
      <c r="J21" s="2347"/>
      <c r="K21" s="2347"/>
      <c r="L21" s="2347"/>
      <c r="M21" s="2347"/>
      <c r="N21" s="2347"/>
      <c r="O21" s="2347"/>
      <c r="P21" s="2347"/>
      <c r="Q21" s="2348"/>
      <c r="R21" s="2396" t="s">
        <v>915</v>
      </c>
      <c r="S21" s="2397"/>
      <c r="T21" s="2397"/>
      <c r="U21" s="2398"/>
      <c r="V21" s="357" t="s">
        <v>909</v>
      </c>
      <c r="W21" s="356"/>
      <c r="X21" s="358"/>
    </row>
    <row r="22" spans="1:24">
      <c r="A22" s="2282"/>
      <c r="B22" s="1554"/>
      <c r="C22" s="1554"/>
      <c r="D22" s="1554"/>
      <c r="E22" s="1554"/>
      <c r="F22" s="1554"/>
      <c r="G22" s="1554"/>
      <c r="H22" s="2283"/>
      <c r="I22" s="2284"/>
      <c r="J22" s="1554"/>
      <c r="K22" s="1554"/>
      <c r="L22" s="1554"/>
      <c r="M22" s="1554"/>
      <c r="N22" s="1554"/>
      <c r="O22" s="1554"/>
      <c r="P22" s="1554"/>
      <c r="Q22" s="2285"/>
      <c r="R22" s="2286" t="s">
        <v>916</v>
      </c>
      <c r="S22" s="2287"/>
      <c r="T22" s="2287"/>
      <c r="U22" s="2288"/>
      <c r="V22" s="2297"/>
      <c r="W22" s="2298"/>
      <c r="X22" s="2299"/>
    </row>
    <row r="23" spans="1:24">
      <c r="A23" s="2282"/>
      <c r="B23" s="1554"/>
      <c r="C23" s="1554"/>
      <c r="D23" s="1554"/>
      <c r="E23" s="1554"/>
      <c r="F23" s="1554"/>
      <c r="G23" s="1554"/>
      <c r="H23" s="2283"/>
      <c r="I23" s="2284"/>
      <c r="J23" s="1554"/>
      <c r="K23" s="1554"/>
      <c r="L23" s="1554"/>
      <c r="M23" s="1554"/>
      <c r="N23" s="1554"/>
      <c r="O23" s="1554"/>
      <c r="P23" s="1554"/>
      <c r="Q23" s="2285"/>
      <c r="R23" s="2279" t="s">
        <v>917</v>
      </c>
      <c r="S23" s="2280"/>
      <c r="T23" s="2280"/>
      <c r="U23" s="2281"/>
      <c r="V23" s="2300"/>
      <c r="W23" s="1567"/>
      <c r="X23" s="2301"/>
    </row>
    <row r="24" spans="1:24">
      <c r="A24" s="2282"/>
      <c r="B24" s="1554"/>
      <c r="C24" s="1554"/>
      <c r="D24" s="1554"/>
      <c r="E24" s="1554"/>
      <c r="F24" s="1554"/>
      <c r="G24" s="1554"/>
      <c r="H24" s="2283"/>
      <c r="I24" s="2284"/>
      <c r="J24" s="1554"/>
      <c r="K24" s="1554"/>
      <c r="L24" s="1554"/>
      <c r="M24" s="1554"/>
      <c r="N24" s="1554"/>
      <c r="O24" s="1554"/>
      <c r="P24" s="1554"/>
      <c r="Q24" s="2285"/>
      <c r="R24" s="2302" t="s">
        <v>916</v>
      </c>
      <c r="S24" s="2303"/>
      <c r="T24" s="2303"/>
      <c r="U24" s="2304"/>
      <c r="V24" s="2305"/>
      <c r="W24" s="2306"/>
      <c r="X24" s="2307"/>
    </row>
    <row r="25" spans="1:24">
      <c r="A25" s="2282"/>
      <c r="B25" s="1554"/>
      <c r="C25" s="1554"/>
      <c r="D25" s="1554"/>
      <c r="E25" s="1554"/>
      <c r="F25" s="1554"/>
      <c r="G25" s="1554"/>
      <c r="H25" s="2283"/>
      <c r="I25" s="2284"/>
      <c r="J25" s="1554"/>
      <c r="K25" s="1554"/>
      <c r="L25" s="1554"/>
      <c r="M25" s="1554"/>
      <c r="N25" s="1554"/>
      <c r="O25" s="1554"/>
      <c r="P25" s="1554"/>
      <c r="Q25" s="2285"/>
      <c r="R25" s="2279" t="s">
        <v>918</v>
      </c>
      <c r="S25" s="2280"/>
      <c r="T25" s="2280"/>
      <c r="U25" s="2281"/>
      <c r="V25" s="2308"/>
      <c r="W25" s="1568"/>
      <c r="X25" s="2309"/>
    </row>
    <row r="26" spans="1:24">
      <c r="A26" s="2282"/>
      <c r="B26" s="1554"/>
      <c r="C26" s="1554"/>
      <c r="D26" s="1554"/>
      <c r="E26" s="1554"/>
      <c r="F26" s="1554"/>
      <c r="G26" s="1554"/>
      <c r="H26" s="2283"/>
      <c r="I26" s="2284"/>
      <c r="J26" s="1554"/>
      <c r="K26" s="1554"/>
      <c r="L26" s="1554"/>
      <c r="M26" s="1554"/>
      <c r="N26" s="1554"/>
      <c r="O26" s="1554"/>
      <c r="P26" s="1554"/>
      <c r="Q26" s="2285"/>
      <c r="R26" s="2286" t="s">
        <v>919</v>
      </c>
      <c r="S26" s="2287"/>
      <c r="T26" s="2287"/>
      <c r="U26" s="2288"/>
      <c r="V26" s="2305"/>
      <c r="W26" s="2306"/>
      <c r="X26" s="2307"/>
    </row>
    <row r="27" spans="1:24" ht="13.5" thickBot="1">
      <c r="A27" s="2289"/>
      <c r="B27" s="2290"/>
      <c r="C27" s="2290"/>
      <c r="D27" s="2290"/>
      <c r="E27" s="2290"/>
      <c r="F27" s="2290"/>
      <c r="G27" s="2290"/>
      <c r="H27" s="2291"/>
      <c r="I27" s="2292"/>
      <c r="J27" s="2290"/>
      <c r="K27" s="2290"/>
      <c r="L27" s="2290"/>
      <c r="M27" s="2290"/>
      <c r="N27" s="2290"/>
      <c r="O27" s="2290"/>
      <c r="P27" s="2290"/>
      <c r="Q27" s="2293"/>
      <c r="R27" s="2294" t="s">
        <v>920</v>
      </c>
      <c r="S27" s="2295"/>
      <c r="T27" s="2295"/>
      <c r="U27" s="2296"/>
      <c r="V27" s="2349"/>
      <c r="W27" s="2350"/>
      <c r="X27" s="2351"/>
    </row>
    <row r="28" spans="1:24" ht="16.5" thickBot="1">
      <c r="A28" s="2261" t="s">
        <v>921</v>
      </c>
      <c r="B28" s="2262"/>
      <c r="C28" s="2262"/>
      <c r="D28" s="2262"/>
      <c r="E28" s="2262"/>
      <c r="F28" s="2262"/>
      <c r="G28" s="2262"/>
      <c r="H28" s="2262"/>
      <c r="I28" s="2262"/>
      <c r="J28" s="2262"/>
      <c r="K28" s="2262"/>
      <c r="L28" s="2262"/>
      <c r="M28" s="2262"/>
      <c r="N28" s="2262"/>
      <c r="O28" s="2262"/>
      <c r="P28" s="2262"/>
      <c r="Q28" s="2262"/>
      <c r="R28" s="2262"/>
      <c r="S28" s="2262"/>
      <c r="T28" s="2262"/>
      <c r="U28" s="2262"/>
      <c r="V28" s="2262"/>
      <c r="W28" s="2262"/>
      <c r="X28" s="2263"/>
    </row>
    <row r="29" spans="1:24">
      <c r="A29" s="517"/>
      <c r="B29" s="987"/>
      <c r="C29" s="518"/>
      <c r="D29" s="518"/>
      <c r="E29" s="518"/>
      <c r="F29" s="988"/>
      <c r="G29" s="519"/>
      <c r="H29" s="988"/>
      <c r="I29" s="988"/>
      <c r="J29" s="988"/>
      <c r="K29" s="520"/>
      <c r="L29" s="518"/>
      <c r="M29" s="518"/>
      <c r="N29" s="988"/>
      <c r="O29" s="987"/>
      <c r="P29" s="988"/>
      <c r="Q29" s="987"/>
      <c r="R29" s="988"/>
      <c r="S29" s="987"/>
      <c r="T29" s="988"/>
      <c r="U29" s="987"/>
      <c r="V29" s="518"/>
      <c r="W29" s="521" t="s">
        <v>922</v>
      </c>
      <c r="X29" s="522"/>
    </row>
    <row r="30" spans="1:24">
      <c r="A30" s="523" t="s">
        <v>922</v>
      </c>
      <c r="B30" s="987"/>
      <c r="C30" s="518"/>
      <c r="D30" s="524" t="s">
        <v>923</v>
      </c>
      <c r="E30" s="518"/>
      <c r="F30" s="988"/>
      <c r="G30" s="525" t="s">
        <v>924</v>
      </c>
      <c r="H30" s="989" t="s">
        <v>924</v>
      </c>
      <c r="I30" s="989" t="s">
        <v>925</v>
      </c>
      <c r="J30" s="989" t="s">
        <v>925</v>
      </c>
      <c r="K30" s="526" t="s">
        <v>926</v>
      </c>
      <c r="L30" s="527"/>
      <c r="M30" s="527"/>
      <c r="N30" s="990"/>
      <c r="O30" s="991" t="s">
        <v>927</v>
      </c>
      <c r="P30" s="990"/>
      <c r="Q30" s="991" t="s">
        <v>928</v>
      </c>
      <c r="R30" s="990"/>
      <c r="S30" s="991" t="s">
        <v>929</v>
      </c>
      <c r="T30" s="990"/>
      <c r="U30" s="991" t="s">
        <v>930</v>
      </c>
      <c r="V30" s="527"/>
      <c r="W30" s="521" t="s">
        <v>931</v>
      </c>
      <c r="X30" s="522" t="s">
        <v>885</v>
      </c>
    </row>
    <row r="31" spans="1:24">
      <c r="A31" s="528" t="s">
        <v>932</v>
      </c>
      <c r="B31" s="992"/>
      <c r="C31" s="993"/>
      <c r="D31" s="993"/>
      <c r="E31" s="993"/>
      <c r="F31" s="994"/>
      <c r="G31" s="529" t="s">
        <v>888</v>
      </c>
      <c r="H31" s="995" t="s">
        <v>632</v>
      </c>
      <c r="I31" s="995" t="s">
        <v>933</v>
      </c>
      <c r="J31" s="995" t="s">
        <v>934</v>
      </c>
      <c r="K31" s="996"/>
      <c r="L31" s="993"/>
      <c r="M31" s="993"/>
      <c r="N31" s="994"/>
      <c r="O31" s="992"/>
      <c r="P31" s="994"/>
      <c r="Q31" s="992"/>
      <c r="R31" s="994"/>
      <c r="S31" s="992"/>
      <c r="T31" s="997"/>
      <c r="U31" s="998" t="s">
        <v>935</v>
      </c>
      <c r="V31" s="999"/>
      <c r="W31" s="530" t="s">
        <v>932</v>
      </c>
      <c r="X31" s="531" t="s">
        <v>936</v>
      </c>
    </row>
    <row r="32" spans="1:24" ht="13.5" thickBot="1">
      <c r="A32" s="534"/>
      <c r="B32" s="535" t="s">
        <v>937</v>
      </c>
      <c r="C32" s="535" t="s">
        <v>938</v>
      </c>
      <c r="D32" s="535" t="s">
        <v>939</v>
      </c>
      <c r="E32" s="535" t="s">
        <v>940</v>
      </c>
      <c r="F32" s="535" t="s">
        <v>941</v>
      </c>
      <c r="G32" s="536"/>
      <c r="H32" s="536"/>
      <c r="I32" s="536"/>
      <c r="J32" s="536"/>
      <c r="K32" s="537" t="s">
        <v>942</v>
      </c>
      <c r="L32" s="538" t="s">
        <v>943</v>
      </c>
      <c r="M32" s="538" t="s">
        <v>944</v>
      </c>
      <c r="N32" s="538" t="s">
        <v>945</v>
      </c>
      <c r="O32" s="538" t="s">
        <v>946</v>
      </c>
      <c r="P32" s="538" t="s">
        <v>947</v>
      </c>
      <c r="Q32" s="538" t="s">
        <v>948</v>
      </c>
      <c r="R32" s="538" t="s">
        <v>949</v>
      </c>
      <c r="S32" s="538" t="s">
        <v>867</v>
      </c>
      <c r="T32" s="538" t="s">
        <v>868</v>
      </c>
      <c r="U32" s="538" t="s">
        <v>867</v>
      </c>
      <c r="V32" s="1000" t="s">
        <v>868</v>
      </c>
      <c r="W32" s="532"/>
      <c r="X32" s="533"/>
    </row>
    <row r="33" spans="1:24">
      <c r="A33" s="1225"/>
      <c r="B33" s="1226"/>
      <c r="C33" s="1226"/>
      <c r="D33" s="1226"/>
      <c r="E33" s="1226"/>
      <c r="F33" s="1226"/>
      <c r="G33" s="1226"/>
      <c r="H33" s="1226"/>
      <c r="I33" s="1226"/>
      <c r="J33" s="1226"/>
      <c r="K33" s="1227"/>
      <c r="L33" s="1226"/>
      <c r="M33" s="1226"/>
      <c r="N33" s="1226"/>
      <c r="O33" s="1226"/>
      <c r="P33" s="1226"/>
      <c r="Q33" s="1226"/>
      <c r="R33" s="1226"/>
      <c r="S33" s="1226"/>
      <c r="T33" s="1226"/>
      <c r="U33" s="1226"/>
      <c r="V33" s="1228"/>
      <c r="W33" s="344"/>
      <c r="X33" s="1064"/>
    </row>
    <row r="34" spans="1:24">
      <c r="A34" s="345"/>
      <c r="B34" s="346"/>
      <c r="C34" s="346"/>
      <c r="D34" s="346"/>
      <c r="E34" s="346"/>
      <c r="F34" s="346"/>
      <c r="G34" s="346"/>
      <c r="H34" s="346"/>
      <c r="I34" s="346"/>
      <c r="J34" s="346"/>
      <c r="K34" s="1229"/>
      <c r="L34" s="346"/>
      <c r="M34" s="346"/>
      <c r="N34" s="346"/>
      <c r="O34" s="346"/>
      <c r="P34" s="346"/>
      <c r="Q34" s="346"/>
      <c r="R34" s="346"/>
      <c r="S34" s="346"/>
      <c r="T34" s="346"/>
      <c r="U34" s="346"/>
      <c r="V34" s="347"/>
      <c r="W34" s="348"/>
      <c r="X34" s="349"/>
    </row>
    <row r="35" spans="1:24">
      <c r="A35" s="345"/>
      <c r="B35" s="346"/>
      <c r="C35" s="346"/>
      <c r="D35" s="346"/>
      <c r="E35" s="346"/>
      <c r="F35" s="346"/>
      <c r="G35" s="346"/>
      <c r="H35" s="346"/>
      <c r="I35" s="346"/>
      <c r="J35" s="346"/>
      <c r="K35" s="1229"/>
      <c r="L35" s="346"/>
      <c r="M35" s="346"/>
      <c r="N35" s="346"/>
      <c r="O35" s="346"/>
      <c r="P35" s="346"/>
      <c r="Q35" s="346"/>
      <c r="R35" s="346"/>
      <c r="S35" s="346"/>
      <c r="T35" s="346"/>
      <c r="U35" s="346"/>
      <c r="V35" s="347"/>
      <c r="W35" s="348"/>
      <c r="X35" s="349"/>
    </row>
    <row r="36" spans="1:24">
      <c r="A36" s="345"/>
      <c r="B36" s="346"/>
      <c r="C36" s="346"/>
      <c r="D36" s="346"/>
      <c r="E36" s="346"/>
      <c r="F36" s="346"/>
      <c r="G36" s="346"/>
      <c r="H36" s="346"/>
      <c r="I36" s="346"/>
      <c r="J36" s="346"/>
      <c r="K36" s="1229"/>
      <c r="L36" s="346"/>
      <c r="M36" s="346"/>
      <c r="N36" s="346"/>
      <c r="O36" s="346"/>
      <c r="P36" s="346"/>
      <c r="Q36" s="346"/>
      <c r="R36" s="346"/>
      <c r="S36" s="346"/>
      <c r="T36" s="346"/>
      <c r="U36" s="346"/>
      <c r="V36" s="347"/>
      <c r="W36" s="348"/>
      <c r="X36" s="349"/>
    </row>
    <row r="37" spans="1:24">
      <c r="A37" s="345"/>
      <c r="B37" s="346"/>
      <c r="C37" s="346"/>
      <c r="D37" s="346"/>
      <c r="E37" s="346"/>
      <c r="F37" s="346"/>
      <c r="G37" s="346"/>
      <c r="H37" s="346"/>
      <c r="I37" s="346"/>
      <c r="J37" s="346"/>
      <c r="K37" s="1229"/>
      <c r="L37" s="346"/>
      <c r="M37" s="346"/>
      <c r="N37" s="346"/>
      <c r="O37" s="346"/>
      <c r="P37" s="346"/>
      <c r="Q37" s="346"/>
      <c r="R37" s="346"/>
      <c r="S37" s="346"/>
      <c r="T37" s="346"/>
      <c r="U37" s="346"/>
      <c r="V37" s="347"/>
      <c r="W37" s="348"/>
      <c r="X37" s="349"/>
    </row>
    <row r="38" spans="1:24">
      <c r="A38" s="345"/>
      <c r="B38" s="346"/>
      <c r="C38" s="346"/>
      <c r="D38" s="346"/>
      <c r="E38" s="346"/>
      <c r="F38" s="346"/>
      <c r="G38" s="346"/>
      <c r="H38" s="346"/>
      <c r="I38" s="346"/>
      <c r="J38" s="346"/>
      <c r="K38" s="1229"/>
      <c r="L38" s="346"/>
      <c r="M38" s="346"/>
      <c r="N38" s="346"/>
      <c r="O38" s="346"/>
      <c r="P38" s="346"/>
      <c r="Q38" s="346"/>
      <c r="R38" s="346"/>
      <c r="S38" s="346"/>
      <c r="T38" s="346"/>
      <c r="U38" s="346"/>
      <c r="V38" s="347"/>
      <c r="W38" s="348"/>
      <c r="X38" s="349"/>
    </row>
    <row r="39" spans="1:24" ht="13.5" thickBot="1">
      <c r="A39" s="350"/>
      <c r="B39" s="351"/>
      <c r="C39" s="351"/>
      <c r="D39" s="351"/>
      <c r="E39" s="351"/>
      <c r="F39" s="351"/>
      <c r="G39" s="351"/>
      <c r="H39" s="351"/>
      <c r="I39" s="351"/>
      <c r="J39" s="351"/>
      <c r="K39" s="352"/>
      <c r="L39" s="351"/>
      <c r="M39" s="351"/>
      <c r="N39" s="351"/>
      <c r="O39" s="351"/>
      <c r="P39" s="351"/>
      <c r="Q39" s="351"/>
      <c r="R39" s="351"/>
      <c r="S39" s="351"/>
      <c r="T39" s="351"/>
      <c r="U39" s="351"/>
      <c r="V39" s="353"/>
      <c r="W39" s="354"/>
      <c r="X39" s="355"/>
    </row>
    <row r="40" spans="1:24" ht="15">
      <c r="A40" s="2386" t="s">
        <v>950</v>
      </c>
      <c r="B40" s="2387"/>
      <c r="C40" s="2387"/>
      <c r="D40" s="2387"/>
      <c r="E40" s="2387"/>
      <c r="F40" s="2387"/>
      <c r="G40" s="2387"/>
      <c r="H40" s="2387"/>
      <c r="I40" s="2387"/>
      <c r="J40" s="2387"/>
      <c r="K40" s="2387"/>
      <c r="L40" s="2387"/>
      <c r="M40" s="2387"/>
      <c r="N40" s="2387"/>
      <c r="O40" s="2387"/>
      <c r="P40" s="2387"/>
      <c r="Q40" s="2387"/>
      <c r="R40" s="2387"/>
      <c r="S40" s="2387"/>
      <c r="T40" s="2387"/>
      <c r="U40" s="2387"/>
      <c r="V40" s="2387"/>
      <c r="W40" s="2387"/>
      <c r="X40" s="2388"/>
    </row>
    <row r="41" spans="1:24">
      <c r="A41" s="2381"/>
      <c r="B41" s="1381"/>
      <c r="C41" s="1381"/>
      <c r="D41" s="1381"/>
      <c r="E41" s="1381"/>
      <c r="F41" s="1381"/>
      <c r="G41" s="1381"/>
      <c r="H41" s="1381"/>
      <c r="I41" s="1381"/>
      <c r="J41" s="1381"/>
      <c r="K41" s="1381"/>
      <c r="L41" s="1381"/>
      <c r="M41" s="1381"/>
      <c r="N41" s="1381"/>
      <c r="O41" s="1381"/>
      <c r="P41" s="1381"/>
      <c r="Q41" s="1381"/>
      <c r="R41" s="1381"/>
      <c r="S41" s="1381"/>
      <c r="T41" s="1381"/>
      <c r="U41" s="1381"/>
      <c r="V41" s="1381"/>
      <c r="W41" s="1381"/>
      <c r="X41" s="2382"/>
    </row>
    <row r="42" spans="1:24" ht="13.5" thickBot="1">
      <c r="A42" s="2383"/>
      <c r="B42" s="2384"/>
      <c r="C42" s="2384"/>
      <c r="D42" s="2384"/>
      <c r="E42" s="2384"/>
      <c r="F42" s="2384"/>
      <c r="G42" s="2384"/>
      <c r="H42" s="2384"/>
      <c r="I42" s="2384"/>
      <c r="J42" s="2384"/>
      <c r="K42" s="2384"/>
      <c r="L42" s="2384"/>
      <c r="M42" s="2384"/>
      <c r="N42" s="2384"/>
      <c r="O42" s="2384"/>
      <c r="P42" s="2384"/>
      <c r="Q42" s="2384"/>
      <c r="R42" s="2384"/>
      <c r="S42" s="2384"/>
      <c r="T42" s="2384"/>
      <c r="U42" s="2384"/>
      <c r="V42" s="2384"/>
      <c r="W42" s="2384"/>
      <c r="X42" s="2385"/>
    </row>
    <row r="43" spans="1:24" ht="15">
      <c r="A43" s="2399" t="s">
        <v>951</v>
      </c>
      <c r="B43" s="2400"/>
      <c r="C43" s="2401"/>
      <c r="D43" s="2272"/>
      <c r="E43" s="2272"/>
      <c r="F43" s="2272"/>
      <c r="G43" s="2273"/>
      <c r="H43" s="1001" t="s">
        <v>952</v>
      </c>
      <c r="I43" s="1002"/>
      <c r="J43" s="1001" t="s">
        <v>632</v>
      </c>
      <c r="K43" s="1003"/>
      <c r="L43" s="1037"/>
      <c r="M43" s="1038" t="s">
        <v>953</v>
      </c>
      <c r="N43" s="1004"/>
      <c r="O43" s="1004"/>
      <c r="P43" s="1004"/>
      <c r="Q43" s="1005"/>
      <c r="R43" s="2272"/>
      <c r="S43" s="2272"/>
      <c r="T43" s="2272"/>
      <c r="U43" s="2272"/>
      <c r="V43" s="2273"/>
      <c r="W43" s="1001" t="s">
        <v>632</v>
      </c>
      <c r="X43" s="1006"/>
    </row>
    <row r="44" spans="1:24" ht="15.75" thickBot="1">
      <c r="A44" s="2389" t="s">
        <v>630</v>
      </c>
      <c r="B44" s="2390"/>
      <c r="C44" s="1230"/>
      <c r="D44" s="2274"/>
      <c r="E44" s="2274"/>
      <c r="F44" s="2274"/>
      <c r="G44" s="2275"/>
      <c r="H44" s="2276"/>
      <c r="I44" s="2275"/>
      <c r="J44" s="2276"/>
      <c r="K44" s="2274"/>
      <c r="L44" s="2277"/>
      <c r="M44" s="374" t="s">
        <v>954</v>
      </c>
      <c r="N44" s="1221"/>
      <c r="O44" s="1221"/>
      <c r="P44" s="1221"/>
      <c r="Q44" s="1224"/>
      <c r="R44" s="2274"/>
      <c r="S44" s="2274"/>
      <c r="T44" s="2274"/>
      <c r="U44" s="2274"/>
      <c r="V44" s="2275"/>
      <c r="W44" s="2276"/>
      <c r="X44" s="2278"/>
    </row>
    <row r="45" spans="1:24" ht="4.5" customHeight="1">
      <c r="A45" s="359"/>
      <c r="B45" s="360"/>
      <c r="C45" s="360"/>
      <c r="D45" s="360"/>
      <c r="E45" s="360"/>
      <c r="F45" s="360"/>
      <c r="G45" s="360"/>
      <c r="H45" s="360"/>
      <c r="I45" s="360"/>
      <c r="J45" s="360"/>
      <c r="K45" s="360"/>
      <c r="L45" s="360"/>
      <c r="M45" s="360"/>
      <c r="N45" s="360"/>
      <c r="O45" s="360"/>
      <c r="P45" s="360"/>
      <c r="Q45" s="360"/>
      <c r="R45" s="360"/>
      <c r="S45" s="360"/>
      <c r="T45" s="360"/>
      <c r="U45" s="360"/>
      <c r="V45" s="360"/>
      <c r="W45" s="360"/>
      <c r="X45" s="361"/>
    </row>
    <row r="46" spans="1:24">
      <c r="A46" s="362"/>
      <c r="B46" s="360"/>
      <c r="C46" s="2259"/>
      <c r="D46" s="2259"/>
      <c r="E46" s="2259"/>
      <c r="F46" s="360"/>
      <c r="G46" s="360"/>
      <c r="H46" s="360"/>
      <c r="I46" s="360"/>
      <c r="J46" s="360"/>
      <c r="K46" s="360"/>
      <c r="L46" s="360"/>
      <c r="M46" s="360"/>
      <c r="N46" s="360"/>
      <c r="O46" s="360"/>
      <c r="P46" s="360"/>
      <c r="Q46" s="360"/>
      <c r="R46" s="360"/>
      <c r="S46" s="360"/>
      <c r="T46" s="360"/>
      <c r="U46" s="360"/>
      <c r="V46" s="360"/>
      <c r="W46" s="360"/>
      <c r="X46" s="361"/>
    </row>
    <row r="47" spans="1:24" ht="13.5" thickBot="1">
      <c r="A47" s="363"/>
      <c r="B47" s="364"/>
      <c r="C47" s="2260"/>
      <c r="D47" s="2260"/>
      <c r="E47" s="2260"/>
      <c r="F47" s="364"/>
      <c r="G47" s="364"/>
      <c r="H47" s="364"/>
      <c r="I47" s="364"/>
      <c r="J47" s="364"/>
      <c r="K47" s="364"/>
      <c r="L47" s="364"/>
      <c r="M47" s="364"/>
      <c r="N47" s="364"/>
      <c r="O47" s="364"/>
      <c r="P47" s="364"/>
      <c r="Q47" s="364"/>
      <c r="R47" s="364"/>
      <c r="S47" s="364"/>
      <c r="T47" s="364"/>
      <c r="U47" s="364"/>
      <c r="V47" s="364"/>
      <c r="W47" s="364"/>
      <c r="X47" s="365"/>
    </row>
    <row r="48" spans="1:24">
      <c r="A48" s="94"/>
      <c r="B48" s="94"/>
      <c r="C48" s="94"/>
      <c r="D48" s="94"/>
      <c r="E48" s="94"/>
      <c r="F48" s="94"/>
      <c r="G48" s="94"/>
      <c r="H48" s="94"/>
      <c r="I48" s="94"/>
      <c r="J48" s="94"/>
      <c r="K48" s="94"/>
      <c r="L48" s="94"/>
      <c r="M48" s="94"/>
      <c r="N48" s="94"/>
      <c r="O48" s="94"/>
      <c r="P48" s="94"/>
      <c r="Q48" s="94"/>
      <c r="R48" s="94"/>
      <c r="S48" s="94"/>
      <c r="T48" s="94"/>
      <c r="U48" s="94"/>
      <c r="V48" s="94"/>
      <c r="W48" s="94"/>
      <c r="X48" s="94"/>
    </row>
    <row r="49" spans="1:24">
      <c r="A49" s="94"/>
      <c r="B49" s="94"/>
      <c r="C49" s="94"/>
      <c r="D49" s="94"/>
      <c r="E49" s="94"/>
      <c r="F49" s="94"/>
      <c r="G49" s="94"/>
      <c r="H49" s="94"/>
      <c r="I49" s="94"/>
      <c r="J49" s="94"/>
      <c r="K49" s="94"/>
      <c r="L49" s="94"/>
      <c r="M49" s="94"/>
      <c r="N49" s="94"/>
      <c r="O49" s="94"/>
      <c r="P49" s="94"/>
      <c r="Q49" s="94"/>
      <c r="R49" s="94"/>
      <c r="S49" s="94"/>
      <c r="T49" s="94"/>
      <c r="U49" s="94"/>
      <c r="V49" s="94"/>
      <c r="W49" s="94"/>
      <c r="X49" s="94"/>
    </row>
    <row r="50" spans="1:24">
      <c r="A50" s="94"/>
      <c r="B50" s="94"/>
      <c r="C50" s="94"/>
      <c r="D50" s="94"/>
      <c r="E50" s="94"/>
      <c r="F50" s="94"/>
      <c r="G50" s="94"/>
      <c r="H50" s="94"/>
      <c r="I50" s="94"/>
      <c r="J50" s="94"/>
      <c r="K50" s="94"/>
      <c r="L50" s="94"/>
      <c r="M50" s="94"/>
      <c r="N50" s="94"/>
      <c r="O50" s="94"/>
      <c r="P50" s="94"/>
      <c r="Q50" s="94"/>
      <c r="R50" s="94"/>
      <c r="S50" s="94"/>
      <c r="T50" s="94"/>
      <c r="U50" s="94"/>
      <c r="V50" s="94"/>
      <c r="W50" s="94"/>
      <c r="X50" s="94"/>
    </row>
    <row r="51" spans="1:24">
      <c r="A51" s="94"/>
      <c r="B51" s="94"/>
      <c r="C51" s="94"/>
      <c r="D51" s="94"/>
      <c r="E51" s="94"/>
      <c r="F51" s="94"/>
      <c r="G51" s="94"/>
      <c r="H51" s="94"/>
      <c r="I51" s="94"/>
      <c r="J51" s="94"/>
      <c r="K51" s="94"/>
      <c r="L51" s="94"/>
      <c r="M51" s="94"/>
      <c r="N51" s="94"/>
      <c r="O51" s="94"/>
      <c r="P51" s="94"/>
      <c r="Q51" s="94"/>
      <c r="R51" s="94"/>
      <c r="S51" s="94"/>
      <c r="T51" s="94"/>
      <c r="U51" s="94"/>
      <c r="V51" s="94"/>
      <c r="W51" s="94"/>
      <c r="X51" s="94"/>
    </row>
    <row r="52" spans="1:24">
      <c r="A52" s="94"/>
      <c r="B52" s="94"/>
      <c r="C52" s="94"/>
      <c r="D52" s="94"/>
      <c r="E52" s="94"/>
      <c r="F52" s="94"/>
      <c r="G52" s="94"/>
      <c r="H52" s="94"/>
      <c r="I52" s="94"/>
      <c r="J52" s="94"/>
      <c r="K52" s="94"/>
      <c r="L52" s="94"/>
      <c r="M52" s="94"/>
      <c r="N52" s="94"/>
      <c r="O52" s="94"/>
      <c r="P52" s="94"/>
      <c r="Q52" s="94"/>
      <c r="R52" s="94"/>
      <c r="S52" s="94"/>
      <c r="T52" s="94"/>
      <c r="U52" s="94"/>
      <c r="V52" s="94"/>
      <c r="W52" s="94"/>
      <c r="X52" s="94"/>
    </row>
    <row r="53" spans="1:24">
      <c r="A53" s="94"/>
      <c r="B53" s="94"/>
      <c r="C53" s="94"/>
      <c r="D53" s="94"/>
      <c r="E53" s="94"/>
      <c r="F53" s="94"/>
      <c r="G53" s="94"/>
      <c r="H53" s="94"/>
      <c r="I53" s="94"/>
      <c r="J53" s="94"/>
      <c r="K53" s="94"/>
      <c r="L53" s="94"/>
      <c r="M53" s="94"/>
      <c r="N53" s="94"/>
      <c r="O53" s="94"/>
      <c r="P53" s="94"/>
      <c r="Q53" s="94"/>
      <c r="R53" s="94"/>
      <c r="S53" s="94"/>
      <c r="T53" s="94"/>
      <c r="U53" s="94"/>
      <c r="V53" s="94"/>
      <c r="W53" s="94"/>
      <c r="X53" s="94"/>
    </row>
    <row r="54" spans="1:24">
      <c r="A54" s="94"/>
      <c r="B54" s="94"/>
      <c r="C54" s="94"/>
      <c r="D54" s="94"/>
      <c r="E54" s="94"/>
      <c r="F54" s="94"/>
      <c r="G54" s="94"/>
      <c r="H54" s="94"/>
      <c r="I54" s="94"/>
      <c r="J54" s="94"/>
      <c r="K54" s="94"/>
      <c r="L54" s="94"/>
      <c r="M54" s="94"/>
      <c r="N54" s="94"/>
      <c r="O54" s="94"/>
      <c r="P54" s="94"/>
      <c r="Q54" s="94"/>
      <c r="R54" s="94"/>
      <c r="S54" s="94"/>
      <c r="T54" s="94"/>
      <c r="U54" s="94"/>
      <c r="V54" s="94"/>
      <c r="W54" s="94"/>
      <c r="X54" s="94"/>
    </row>
    <row r="55" spans="1:24">
      <c r="A55" s="94"/>
      <c r="B55" s="94"/>
      <c r="C55" s="94"/>
      <c r="D55" s="94"/>
      <c r="E55" s="94"/>
      <c r="F55" s="94"/>
      <c r="G55" s="94"/>
      <c r="H55" s="94"/>
      <c r="I55" s="94"/>
      <c r="J55" s="94"/>
      <c r="K55" s="94"/>
      <c r="L55" s="94"/>
      <c r="M55" s="94"/>
      <c r="N55" s="94"/>
      <c r="O55" s="94"/>
      <c r="P55" s="94"/>
      <c r="Q55" s="94"/>
      <c r="R55" s="94"/>
      <c r="S55" s="94"/>
      <c r="T55" s="94"/>
      <c r="U55" s="94"/>
      <c r="V55" s="94"/>
      <c r="W55" s="94"/>
      <c r="X55" s="94"/>
    </row>
    <row r="56" spans="1:24">
      <c r="A56" s="94"/>
      <c r="B56" s="94"/>
      <c r="C56" s="94"/>
      <c r="D56" s="94"/>
      <c r="E56" s="94"/>
      <c r="F56" s="94"/>
      <c r="G56" s="94"/>
      <c r="H56" s="94"/>
      <c r="I56" s="94"/>
      <c r="J56" s="94"/>
      <c r="K56" s="94"/>
      <c r="L56" s="94"/>
      <c r="M56" s="94"/>
      <c r="N56" s="94"/>
      <c r="O56" s="94"/>
      <c r="P56" s="94"/>
      <c r="Q56" s="94"/>
      <c r="R56" s="94"/>
      <c r="S56" s="94"/>
      <c r="T56" s="94"/>
      <c r="U56" s="94"/>
      <c r="V56" s="94"/>
      <c r="W56" s="94"/>
      <c r="X56" s="94"/>
    </row>
    <row r="57" spans="1:24">
      <c r="A57" s="94"/>
      <c r="B57" s="94"/>
      <c r="C57" s="94"/>
      <c r="D57" s="94"/>
      <c r="E57" s="94"/>
      <c r="F57" s="94"/>
      <c r="G57" s="94"/>
      <c r="H57" s="94"/>
      <c r="I57" s="94"/>
      <c r="J57" s="94"/>
      <c r="K57" s="94"/>
      <c r="L57" s="94"/>
      <c r="M57" s="94"/>
      <c r="N57" s="94"/>
      <c r="O57" s="94"/>
      <c r="P57" s="94"/>
      <c r="Q57" s="94"/>
      <c r="R57" s="94"/>
      <c r="S57" s="94"/>
      <c r="T57" s="94"/>
      <c r="U57" s="94"/>
      <c r="V57" s="94"/>
      <c r="W57" s="94"/>
      <c r="X57" s="94"/>
    </row>
    <row r="58" spans="1:24">
      <c r="A58" s="94"/>
      <c r="B58" s="94"/>
      <c r="C58" s="94"/>
      <c r="D58" s="94"/>
      <c r="E58" s="94"/>
      <c r="F58" s="94"/>
      <c r="G58" s="94"/>
      <c r="H58" s="94"/>
      <c r="I58" s="94"/>
      <c r="J58" s="94"/>
      <c r="K58" s="94"/>
      <c r="L58" s="94"/>
      <c r="M58" s="94"/>
      <c r="N58" s="94"/>
      <c r="O58" s="94"/>
      <c r="P58" s="94"/>
      <c r="Q58" s="94"/>
      <c r="R58" s="94"/>
      <c r="S58" s="94"/>
      <c r="T58" s="94"/>
      <c r="U58" s="94"/>
      <c r="V58" s="94"/>
      <c r="W58" s="94"/>
      <c r="X58" s="94"/>
    </row>
    <row r="59" spans="1:24">
      <c r="A59" s="94"/>
      <c r="B59" s="94"/>
      <c r="C59" s="94"/>
      <c r="D59" s="94"/>
      <c r="E59" s="94"/>
      <c r="F59" s="94"/>
      <c r="G59" s="94"/>
      <c r="H59" s="94"/>
      <c r="I59" s="94"/>
      <c r="J59" s="94"/>
      <c r="K59" s="94"/>
      <c r="L59" s="94"/>
      <c r="M59" s="94"/>
      <c r="N59" s="94"/>
      <c r="O59" s="94"/>
      <c r="P59" s="94"/>
      <c r="Q59" s="94"/>
      <c r="R59" s="94"/>
      <c r="S59" s="94"/>
      <c r="T59" s="94"/>
      <c r="U59" s="94"/>
      <c r="V59" s="94"/>
      <c r="W59" s="94"/>
      <c r="X59" s="94"/>
    </row>
    <row r="60" spans="1:24">
      <c r="A60" s="94"/>
      <c r="B60" s="94"/>
      <c r="C60" s="94"/>
      <c r="D60" s="94"/>
      <c r="E60" s="94"/>
      <c r="F60" s="94"/>
      <c r="G60" s="94"/>
      <c r="H60" s="94"/>
      <c r="I60" s="94"/>
      <c r="J60" s="94"/>
      <c r="K60" s="94"/>
      <c r="L60" s="94"/>
      <c r="M60" s="94"/>
      <c r="N60" s="94"/>
      <c r="O60" s="94"/>
      <c r="P60" s="94"/>
      <c r="Q60" s="94"/>
      <c r="R60" s="94"/>
      <c r="S60" s="94"/>
      <c r="T60" s="94"/>
      <c r="U60" s="94"/>
      <c r="V60" s="94"/>
      <c r="W60" s="94"/>
      <c r="X60" s="94"/>
    </row>
    <row r="61" spans="1:24">
      <c r="A61" s="94"/>
      <c r="B61" s="94"/>
      <c r="C61" s="94"/>
      <c r="D61" s="94"/>
      <c r="E61" s="94"/>
      <c r="F61" s="94"/>
      <c r="G61" s="94"/>
      <c r="H61" s="94"/>
      <c r="I61" s="94"/>
      <c r="J61" s="94"/>
      <c r="K61" s="94"/>
      <c r="L61" s="94"/>
      <c r="M61" s="94"/>
      <c r="N61" s="94"/>
      <c r="O61" s="94"/>
      <c r="P61" s="94"/>
      <c r="Q61" s="94"/>
      <c r="R61" s="94"/>
      <c r="S61" s="94"/>
      <c r="T61" s="94"/>
      <c r="U61" s="94"/>
      <c r="V61" s="94"/>
      <c r="W61" s="94"/>
      <c r="X61" s="94"/>
    </row>
    <row r="62" spans="1:24">
      <c r="A62" s="94"/>
      <c r="B62" s="94"/>
      <c r="C62" s="94"/>
      <c r="D62" s="94"/>
      <c r="E62" s="94"/>
      <c r="F62" s="94"/>
      <c r="G62" s="94"/>
      <c r="H62" s="94"/>
      <c r="I62" s="94"/>
      <c r="J62" s="94"/>
      <c r="K62" s="94"/>
      <c r="L62" s="94"/>
      <c r="M62" s="94"/>
      <c r="N62" s="94"/>
      <c r="O62" s="94"/>
      <c r="P62" s="94"/>
      <c r="Q62" s="94"/>
      <c r="R62" s="94"/>
      <c r="S62" s="94"/>
      <c r="T62" s="94"/>
      <c r="U62" s="94"/>
      <c r="V62" s="94"/>
      <c r="W62" s="94"/>
      <c r="X62" s="94"/>
    </row>
    <row r="63" spans="1:24">
      <c r="A63" s="94"/>
      <c r="B63" s="94"/>
      <c r="C63" s="94"/>
      <c r="D63" s="94"/>
      <c r="E63" s="94"/>
      <c r="F63" s="94"/>
      <c r="G63" s="94"/>
      <c r="H63" s="94"/>
      <c r="I63" s="94"/>
      <c r="J63" s="94"/>
      <c r="K63" s="94"/>
      <c r="L63" s="94"/>
      <c r="M63" s="94"/>
      <c r="N63" s="94"/>
      <c r="O63" s="94"/>
      <c r="P63" s="94"/>
      <c r="Q63" s="94"/>
      <c r="R63" s="94"/>
      <c r="S63" s="94"/>
      <c r="T63" s="94"/>
      <c r="U63" s="94"/>
      <c r="V63" s="94"/>
      <c r="W63" s="94"/>
      <c r="X63" s="94"/>
    </row>
    <row r="64" spans="1:24">
      <c r="A64" s="94"/>
      <c r="B64" s="94"/>
      <c r="C64" s="94"/>
      <c r="D64" s="94"/>
      <c r="E64" s="94"/>
      <c r="F64" s="94"/>
      <c r="G64" s="94"/>
      <c r="H64" s="94"/>
      <c r="I64" s="94"/>
      <c r="J64" s="94"/>
      <c r="K64" s="94"/>
      <c r="L64" s="94"/>
      <c r="M64" s="94"/>
      <c r="N64" s="94"/>
      <c r="O64" s="94"/>
      <c r="P64" s="94"/>
      <c r="Q64" s="94"/>
      <c r="R64" s="94"/>
      <c r="S64" s="94"/>
      <c r="T64" s="94"/>
      <c r="U64" s="94"/>
      <c r="V64" s="94"/>
      <c r="W64" s="94"/>
      <c r="X64" s="94"/>
    </row>
    <row r="65" spans="1:24">
      <c r="A65" s="94"/>
      <c r="B65" s="94"/>
      <c r="C65" s="94"/>
      <c r="D65" s="94"/>
      <c r="E65" s="94"/>
      <c r="F65" s="94"/>
      <c r="G65" s="94"/>
      <c r="H65" s="94"/>
      <c r="I65" s="94"/>
      <c r="J65" s="94"/>
      <c r="K65" s="94"/>
      <c r="L65" s="94"/>
      <c r="M65" s="94"/>
      <c r="N65" s="94"/>
      <c r="O65" s="94"/>
      <c r="P65" s="94"/>
      <c r="Q65" s="94"/>
      <c r="R65" s="94"/>
      <c r="S65" s="94"/>
      <c r="T65" s="94"/>
      <c r="U65" s="94"/>
      <c r="V65" s="94"/>
      <c r="W65" s="94"/>
      <c r="X65" s="94"/>
    </row>
    <row r="66" spans="1:24">
      <c r="A66" s="94"/>
      <c r="B66" s="94"/>
      <c r="C66" s="94"/>
      <c r="D66" s="94"/>
      <c r="E66" s="94"/>
      <c r="F66" s="94"/>
      <c r="G66" s="94"/>
      <c r="H66" s="94"/>
      <c r="I66" s="94"/>
      <c r="J66" s="94"/>
      <c r="K66" s="94"/>
      <c r="L66" s="94"/>
      <c r="M66" s="94"/>
      <c r="N66" s="94"/>
      <c r="O66" s="94"/>
      <c r="P66" s="94"/>
      <c r="Q66" s="94"/>
      <c r="R66" s="94"/>
      <c r="S66" s="94"/>
      <c r="T66" s="94"/>
      <c r="U66" s="94"/>
      <c r="V66" s="94"/>
      <c r="W66" s="94"/>
      <c r="X66" s="94"/>
    </row>
    <row r="67" spans="1:24">
      <c r="A67" s="94"/>
      <c r="B67" s="94"/>
      <c r="C67" s="94"/>
      <c r="D67" s="94"/>
      <c r="E67" s="94"/>
      <c r="F67" s="94"/>
      <c r="G67" s="94"/>
      <c r="H67" s="94"/>
      <c r="I67" s="94"/>
      <c r="J67" s="94"/>
      <c r="K67" s="94"/>
      <c r="L67" s="94"/>
      <c r="M67" s="94"/>
      <c r="N67" s="94"/>
      <c r="O67" s="94"/>
      <c r="P67" s="94"/>
      <c r="Q67" s="94"/>
      <c r="R67" s="94"/>
      <c r="S67" s="94"/>
      <c r="T67" s="94"/>
      <c r="U67" s="94"/>
      <c r="V67" s="94"/>
      <c r="W67" s="94"/>
      <c r="X67" s="94"/>
    </row>
    <row r="68" spans="1:24">
      <c r="A68" s="94"/>
      <c r="B68" s="94"/>
      <c r="C68" s="94"/>
      <c r="D68" s="94"/>
      <c r="E68" s="94"/>
      <c r="F68" s="94"/>
      <c r="G68" s="94"/>
      <c r="H68" s="94"/>
      <c r="I68" s="94"/>
      <c r="J68" s="94"/>
      <c r="K68" s="94"/>
      <c r="L68" s="94"/>
      <c r="M68" s="94"/>
      <c r="N68" s="94"/>
      <c r="O68" s="94"/>
      <c r="P68" s="94"/>
      <c r="Q68" s="94"/>
      <c r="R68" s="94"/>
      <c r="S68" s="94"/>
      <c r="T68" s="94"/>
      <c r="U68" s="94"/>
      <c r="V68" s="94"/>
      <c r="W68" s="94"/>
      <c r="X68" s="94"/>
    </row>
    <row r="69" spans="1:24">
      <c r="A69" s="94"/>
      <c r="B69" s="94"/>
      <c r="C69" s="94"/>
      <c r="D69" s="94"/>
      <c r="E69" s="94"/>
      <c r="F69" s="94"/>
      <c r="G69" s="94"/>
      <c r="H69" s="94"/>
      <c r="I69" s="94"/>
      <c r="J69" s="94"/>
      <c r="K69" s="94"/>
      <c r="L69" s="94"/>
      <c r="M69" s="94"/>
      <c r="N69" s="94"/>
      <c r="O69" s="94"/>
      <c r="P69" s="94"/>
      <c r="Q69" s="94"/>
      <c r="R69" s="94"/>
      <c r="S69" s="94"/>
      <c r="T69" s="94"/>
      <c r="U69" s="94"/>
      <c r="V69" s="94"/>
      <c r="W69" s="94"/>
      <c r="X69" s="94"/>
    </row>
    <row r="70" spans="1:24">
      <c r="A70" s="94"/>
      <c r="B70" s="94"/>
      <c r="C70" s="94"/>
      <c r="D70" s="94"/>
      <c r="E70" s="94"/>
      <c r="F70" s="94"/>
      <c r="G70" s="94"/>
      <c r="H70" s="94"/>
      <c r="I70" s="94"/>
      <c r="J70" s="94"/>
      <c r="K70" s="94"/>
      <c r="L70" s="94"/>
      <c r="M70" s="94"/>
      <c r="N70" s="94"/>
      <c r="O70" s="94"/>
      <c r="P70" s="94"/>
      <c r="Q70" s="94"/>
      <c r="R70" s="94"/>
      <c r="S70" s="94"/>
      <c r="T70" s="94"/>
      <c r="U70" s="94"/>
      <c r="V70" s="94"/>
      <c r="W70" s="94"/>
      <c r="X70" s="94"/>
    </row>
    <row r="71" spans="1:24">
      <c r="A71" s="94"/>
      <c r="B71" s="94"/>
      <c r="C71" s="94"/>
      <c r="D71" s="94"/>
      <c r="E71" s="94"/>
      <c r="F71" s="94"/>
      <c r="G71" s="94"/>
      <c r="H71" s="94"/>
      <c r="I71" s="94"/>
      <c r="J71" s="94"/>
      <c r="K71" s="94"/>
      <c r="L71" s="94"/>
      <c r="M71" s="94"/>
      <c r="N71" s="94"/>
      <c r="O71" s="94"/>
      <c r="P71" s="94"/>
      <c r="Q71" s="94"/>
      <c r="R71" s="94"/>
      <c r="S71" s="94"/>
      <c r="T71" s="94"/>
      <c r="U71" s="94"/>
      <c r="V71" s="94"/>
      <c r="W71" s="94"/>
      <c r="X71" s="94"/>
    </row>
    <row r="72" spans="1:24">
      <c r="A72" s="94"/>
      <c r="B72" s="94"/>
      <c r="C72" s="94"/>
      <c r="D72" s="94"/>
      <c r="E72" s="94"/>
      <c r="F72" s="94"/>
      <c r="G72" s="94"/>
      <c r="H72" s="94"/>
      <c r="I72" s="94"/>
      <c r="J72" s="94"/>
      <c r="K72" s="94"/>
      <c r="L72" s="94"/>
      <c r="M72" s="94"/>
      <c r="N72" s="94"/>
      <c r="O72" s="94"/>
      <c r="P72" s="94"/>
      <c r="Q72" s="94"/>
      <c r="R72" s="94"/>
      <c r="S72" s="94"/>
      <c r="T72" s="94"/>
      <c r="U72" s="94"/>
      <c r="V72" s="94"/>
      <c r="W72" s="94"/>
      <c r="X72" s="94"/>
    </row>
    <row r="73" spans="1:24">
      <c r="A73" s="94"/>
      <c r="B73" s="94"/>
      <c r="C73" s="94"/>
      <c r="D73" s="94"/>
      <c r="E73" s="94"/>
      <c r="F73" s="94"/>
      <c r="G73" s="94"/>
      <c r="H73" s="94"/>
      <c r="I73" s="94"/>
      <c r="J73" s="94"/>
      <c r="K73" s="94"/>
      <c r="L73" s="94"/>
      <c r="M73" s="94"/>
      <c r="N73" s="94"/>
      <c r="O73" s="94"/>
      <c r="P73" s="94"/>
      <c r="Q73" s="94"/>
      <c r="R73" s="94"/>
      <c r="S73" s="94"/>
      <c r="T73" s="94"/>
      <c r="U73" s="94"/>
      <c r="V73" s="94"/>
      <c r="W73" s="94"/>
      <c r="X73" s="94"/>
    </row>
    <row r="74" spans="1:24">
      <c r="A74" s="94"/>
      <c r="B74" s="94"/>
      <c r="C74" s="94"/>
      <c r="D74" s="94"/>
      <c r="E74" s="94"/>
      <c r="F74" s="94"/>
      <c r="G74" s="94"/>
      <c r="H74" s="94"/>
      <c r="I74" s="94"/>
      <c r="J74" s="94"/>
      <c r="K74" s="94"/>
      <c r="L74" s="94"/>
      <c r="M74" s="94"/>
      <c r="N74" s="94"/>
      <c r="O74" s="94"/>
      <c r="P74" s="94"/>
      <c r="Q74" s="94"/>
      <c r="R74" s="94"/>
      <c r="S74" s="94"/>
      <c r="T74" s="94"/>
      <c r="U74" s="94"/>
      <c r="V74" s="94"/>
      <c r="W74" s="94"/>
      <c r="X74" s="94"/>
    </row>
    <row r="75" spans="1:24">
      <c r="A75" s="94"/>
      <c r="B75" s="94"/>
      <c r="C75" s="94"/>
      <c r="D75" s="94"/>
      <c r="E75" s="94"/>
      <c r="F75" s="94"/>
      <c r="G75" s="94"/>
      <c r="H75" s="94"/>
      <c r="I75" s="94"/>
      <c r="J75" s="94"/>
      <c r="K75" s="94"/>
      <c r="L75" s="94"/>
      <c r="M75" s="94"/>
      <c r="N75" s="94"/>
      <c r="O75" s="94"/>
      <c r="P75" s="94"/>
      <c r="Q75" s="94"/>
      <c r="R75" s="94"/>
      <c r="S75" s="94"/>
      <c r="T75" s="94"/>
      <c r="U75" s="94"/>
      <c r="V75" s="94"/>
      <c r="W75" s="94"/>
      <c r="X75" s="94"/>
    </row>
    <row r="76" spans="1:24">
      <c r="A76" s="94"/>
      <c r="B76" s="94"/>
      <c r="C76" s="94"/>
      <c r="D76" s="94"/>
      <c r="E76" s="94"/>
      <c r="F76" s="94"/>
      <c r="G76" s="94"/>
      <c r="H76" s="94"/>
      <c r="I76" s="94"/>
      <c r="J76" s="94"/>
      <c r="K76" s="94"/>
      <c r="L76" s="94"/>
      <c r="M76" s="94"/>
      <c r="N76" s="94"/>
      <c r="O76" s="94"/>
      <c r="P76" s="94"/>
      <c r="Q76" s="94"/>
      <c r="R76" s="94"/>
      <c r="S76" s="94"/>
      <c r="T76" s="94"/>
      <c r="U76" s="94"/>
      <c r="V76" s="94"/>
      <c r="W76" s="94"/>
      <c r="X76" s="94"/>
    </row>
    <row r="77" spans="1:24">
      <c r="A77" s="94"/>
      <c r="B77" s="94"/>
      <c r="C77" s="94"/>
      <c r="D77" s="94"/>
      <c r="E77" s="94"/>
      <c r="F77" s="94"/>
      <c r="G77" s="94"/>
      <c r="H77" s="94"/>
      <c r="I77" s="94"/>
      <c r="J77" s="94"/>
      <c r="K77" s="94"/>
      <c r="L77" s="94"/>
      <c r="M77" s="94"/>
      <c r="N77" s="94"/>
      <c r="O77" s="94"/>
      <c r="P77" s="94"/>
      <c r="Q77" s="94"/>
      <c r="R77" s="94"/>
      <c r="S77" s="94"/>
      <c r="T77" s="94"/>
      <c r="U77" s="94"/>
      <c r="V77" s="94"/>
      <c r="W77" s="94"/>
      <c r="X77" s="94"/>
    </row>
    <row r="78" spans="1:24">
      <c r="A78" s="94"/>
      <c r="B78" s="94"/>
      <c r="C78" s="94"/>
      <c r="D78" s="94"/>
      <c r="E78" s="94"/>
      <c r="F78" s="94"/>
      <c r="G78" s="94"/>
      <c r="H78" s="94"/>
      <c r="I78" s="94"/>
      <c r="J78" s="94"/>
      <c r="K78" s="94"/>
      <c r="L78" s="94"/>
      <c r="M78" s="94"/>
      <c r="N78" s="94"/>
      <c r="O78" s="94"/>
      <c r="P78" s="94"/>
      <c r="Q78" s="94"/>
      <c r="R78" s="94"/>
      <c r="S78" s="94"/>
      <c r="T78" s="94"/>
      <c r="U78" s="94"/>
      <c r="V78" s="94"/>
      <c r="W78" s="94"/>
      <c r="X78" s="94"/>
    </row>
    <row r="79" spans="1:24">
      <c r="A79" s="94"/>
      <c r="B79" s="94"/>
      <c r="C79" s="94"/>
      <c r="D79" s="94"/>
      <c r="E79" s="94"/>
      <c r="F79" s="94"/>
      <c r="G79" s="94"/>
      <c r="H79" s="94"/>
      <c r="I79" s="94"/>
      <c r="J79" s="94"/>
      <c r="K79" s="94"/>
      <c r="L79" s="94"/>
      <c r="M79" s="94"/>
      <c r="N79" s="94"/>
      <c r="O79" s="94"/>
      <c r="P79" s="94"/>
      <c r="Q79" s="94"/>
      <c r="R79" s="94"/>
      <c r="S79" s="94"/>
      <c r="T79" s="94"/>
      <c r="U79" s="94"/>
      <c r="V79" s="94"/>
      <c r="W79" s="94"/>
      <c r="X79" s="94"/>
    </row>
    <row r="80" spans="1:24">
      <c r="A80" s="94"/>
      <c r="B80" s="94"/>
      <c r="C80" s="94"/>
      <c r="D80" s="94"/>
      <c r="E80" s="94"/>
      <c r="F80" s="94"/>
      <c r="G80" s="94"/>
      <c r="H80" s="94"/>
      <c r="I80" s="94"/>
      <c r="J80" s="94"/>
      <c r="K80" s="94"/>
      <c r="L80" s="94"/>
      <c r="M80" s="94"/>
      <c r="N80" s="94"/>
      <c r="O80" s="94"/>
      <c r="P80" s="94"/>
      <c r="Q80" s="94"/>
      <c r="R80" s="94"/>
      <c r="S80" s="94"/>
      <c r="T80" s="94"/>
      <c r="U80" s="94"/>
      <c r="V80" s="94"/>
      <c r="W80" s="94"/>
      <c r="X80" s="94"/>
    </row>
    <row r="81" spans="1:24">
      <c r="A81" s="94"/>
      <c r="B81" s="94"/>
      <c r="C81" s="94"/>
      <c r="D81" s="94"/>
      <c r="E81" s="94"/>
      <c r="F81" s="94"/>
      <c r="G81" s="94"/>
      <c r="H81" s="94"/>
      <c r="I81" s="94"/>
      <c r="J81" s="94"/>
      <c r="K81" s="94"/>
      <c r="L81" s="94"/>
      <c r="M81" s="94"/>
      <c r="N81" s="94"/>
      <c r="O81" s="94"/>
      <c r="P81" s="94"/>
      <c r="Q81" s="94"/>
      <c r="R81" s="94"/>
      <c r="S81" s="94"/>
      <c r="T81" s="94"/>
      <c r="U81" s="94"/>
      <c r="V81" s="94"/>
      <c r="W81" s="94"/>
      <c r="X81" s="94"/>
    </row>
    <row r="82" spans="1:24">
      <c r="A82" s="94"/>
      <c r="B82" s="94"/>
      <c r="C82" s="94"/>
      <c r="D82" s="94"/>
      <c r="E82" s="94"/>
      <c r="F82" s="94"/>
      <c r="G82" s="94"/>
      <c r="H82" s="94"/>
      <c r="I82" s="94"/>
      <c r="J82" s="94"/>
      <c r="K82" s="94"/>
      <c r="L82" s="94"/>
      <c r="M82" s="94"/>
      <c r="N82" s="94"/>
      <c r="O82" s="94"/>
      <c r="P82" s="94"/>
      <c r="Q82" s="94"/>
      <c r="R82" s="94"/>
      <c r="S82" s="94"/>
      <c r="T82" s="94"/>
      <c r="U82" s="94"/>
      <c r="V82" s="94"/>
      <c r="W82" s="94"/>
      <c r="X82" s="94"/>
    </row>
    <row r="83" spans="1:24">
      <c r="A83" s="94"/>
      <c r="B83" s="94"/>
      <c r="C83" s="94"/>
      <c r="D83" s="94"/>
      <c r="E83" s="94"/>
      <c r="F83" s="94"/>
      <c r="G83" s="94"/>
      <c r="H83" s="94"/>
      <c r="I83" s="94"/>
      <c r="J83" s="94"/>
      <c r="K83" s="94"/>
      <c r="L83" s="94"/>
      <c r="M83" s="94"/>
      <c r="N83" s="94"/>
      <c r="O83" s="94"/>
      <c r="P83" s="94"/>
      <c r="Q83" s="94"/>
      <c r="R83" s="94"/>
      <c r="S83" s="94"/>
      <c r="T83" s="94"/>
      <c r="U83" s="94"/>
      <c r="V83" s="94"/>
      <c r="W83" s="94"/>
      <c r="X83" s="94"/>
    </row>
    <row r="84" spans="1:24">
      <c r="A84" s="94"/>
      <c r="B84" s="94"/>
      <c r="C84" s="94"/>
      <c r="D84" s="94"/>
      <c r="E84" s="94"/>
      <c r="F84" s="94"/>
      <c r="G84" s="94"/>
      <c r="H84" s="94"/>
      <c r="I84" s="94"/>
      <c r="J84" s="94"/>
      <c r="K84" s="94"/>
      <c r="L84" s="94"/>
      <c r="M84" s="94"/>
      <c r="N84" s="94"/>
      <c r="O84" s="94"/>
      <c r="P84" s="94"/>
      <c r="Q84" s="94"/>
      <c r="R84" s="94"/>
      <c r="S84" s="94"/>
      <c r="T84" s="94"/>
      <c r="U84" s="94"/>
      <c r="V84" s="94"/>
      <c r="W84" s="94"/>
      <c r="X84" s="94"/>
    </row>
    <row r="85" spans="1:24">
      <c r="A85" s="94"/>
      <c r="B85" s="94"/>
      <c r="C85" s="94"/>
      <c r="D85" s="94"/>
      <c r="E85" s="94"/>
      <c r="F85" s="94"/>
      <c r="G85" s="94"/>
      <c r="H85" s="94"/>
      <c r="I85" s="94"/>
      <c r="J85" s="94"/>
      <c r="K85" s="94"/>
      <c r="L85" s="94"/>
      <c r="M85" s="94"/>
      <c r="N85" s="94"/>
      <c r="O85" s="94"/>
      <c r="P85" s="94"/>
      <c r="Q85" s="94"/>
      <c r="R85" s="94"/>
      <c r="S85" s="94"/>
      <c r="T85" s="94"/>
      <c r="U85" s="94"/>
      <c r="V85" s="94"/>
      <c r="W85" s="94"/>
      <c r="X85" s="94"/>
    </row>
    <row r="86" spans="1:24">
      <c r="A86" s="94"/>
      <c r="B86" s="94"/>
      <c r="C86" s="94"/>
      <c r="D86" s="94"/>
      <c r="E86" s="94"/>
      <c r="F86" s="94"/>
      <c r="G86" s="94"/>
      <c r="H86" s="94"/>
      <c r="I86" s="94"/>
      <c r="J86" s="94"/>
      <c r="K86" s="94"/>
      <c r="L86" s="94"/>
      <c r="M86" s="94"/>
      <c r="N86" s="94"/>
      <c r="O86" s="94"/>
      <c r="P86" s="94"/>
      <c r="Q86" s="94"/>
      <c r="R86" s="94"/>
      <c r="S86" s="94"/>
      <c r="T86" s="94"/>
      <c r="U86" s="94"/>
      <c r="V86" s="94"/>
      <c r="W86" s="94"/>
      <c r="X86" s="94"/>
    </row>
    <row r="87" spans="1:24">
      <c r="A87" s="94"/>
      <c r="B87" s="94"/>
      <c r="C87" s="94"/>
      <c r="D87" s="94"/>
      <c r="E87" s="94"/>
      <c r="F87" s="94"/>
      <c r="G87" s="94"/>
      <c r="H87" s="94"/>
      <c r="I87" s="94"/>
      <c r="J87" s="94"/>
      <c r="K87" s="94"/>
      <c r="L87" s="94"/>
      <c r="M87" s="94"/>
      <c r="N87" s="94"/>
      <c r="O87" s="94"/>
      <c r="P87" s="94"/>
      <c r="Q87" s="94"/>
      <c r="R87" s="94"/>
      <c r="S87" s="94"/>
      <c r="T87" s="94"/>
      <c r="U87" s="94"/>
      <c r="V87" s="94"/>
      <c r="W87" s="94"/>
      <c r="X87" s="94"/>
    </row>
    <row r="88" spans="1:24">
      <c r="A88" s="94"/>
      <c r="B88" s="94"/>
      <c r="C88" s="94"/>
      <c r="D88" s="94"/>
      <c r="E88" s="94"/>
      <c r="F88" s="94"/>
      <c r="G88" s="94"/>
      <c r="H88" s="94"/>
      <c r="I88" s="94"/>
      <c r="J88" s="94"/>
      <c r="K88" s="94"/>
      <c r="L88" s="94"/>
      <c r="M88" s="94"/>
      <c r="N88" s="94"/>
      <c r="O88" s="94"/>
      <c r="P88" s="94"/>
      <c r="Q88" s="94"/>
      <c r="R88" s="94"/>
      <c r="S88" s="94"/>
      <c r="T88" s="94"/>
      <c r="U88" s="94"/>
      <c r="V88" s="94"/>
      <c r="W88" s="94"/>
      <c r="X88" s="94"/>
    </row>
    <row r="89" spans="1:24">
      <c r="A89" s="94"/>
      <c r="B89" s="94"/>
      <c r="C89" s="94"/>
      <c r="D89" s="94"/>
      <c r="E89" s="94"/>
      <c r="F89" s="94"/>
      <c r="G89" s="94"/>
      <c r="H89" s="94"/>
      <c r="I89" s="94"/>
      <c r="J89" s="94"/>
      <c r="K89" s="94"/>
      <c r="L89" s="94"/>
      <c r="M89" s="94"/>
      <c r="N89" s="94"/>
      <c r="O89" s="94"/>
      <c r="P89" s="94"/>
      <c r="Q89" s="94"/>
      <c r="R89" s="94"/>
      <c r="S89" s="94"/>
      <c r="T89" s="94"/>
      <c r="U89" s="94"/>
      <c r="V89" s="94"/>
      <c r="W89" s="94"/>
      <c r="X89" s="94"/>
    </row>
    <row r="90" spans="1:24">
      <c r="A90" s="94"/>
      <c r="B90" s="94"/>
      <c r="C90" s="94"/>
      <c r="D90" s="94"/>
      <c r="E90" s="94"/>
      <c r="F90" s="94"/>
      <c r="G90" s="94"/>
      <c r="H90" s="94"/>
      <c r="I90" s="94"/>
      <c r="J90" s="94"/>
      <c r="K90" s="94"/>
      <c r="L90" s="94"/>
      <c r="M90" s="94"/>
      <c r="N90" s="94"/>
      <c r="O90" s="94"/>
      <c r="P90" s="94"/>
      <c r="Q90" s="94"/>
      <c r="R90" s="94"/>
      <c r="S90" s="94"/>
      <c r="T90" s="94"/>
      <c r="U90" s="94"/>
      <c r="V90" s="94"/>
      <c r="W90" s="94"/>
      <c r="X90" s="94"/>
    </row>
    <row r="91" spans="1:24">
      <c r="A91" s="94"/>
      <c r="B91" s="94"/>
      <c r="C91" s="94"/>
      <c r="D91" s="94"/>
      <c r="E91" s="94"/>
      <c r="F91" s="94"/>
      <c r="G91" s="94"/>
      <c r="H91" s="94"/>
      <c r="I91" s="94"/>
      <c r="J91" s="94"/>
      <c r="K91" s="94"/>
      <c r="L91" s="94"/>
      <c r="M91" s="94"/>
      <c r="N91" s="94"/>
      <c r="O91" s="94"/>
      <c r="P91" s="94"/>
      <c r="Q91" s="94"/>
      <c r="R91" s="94"/>
      <c r="S91" s="94"/>
      <c r="T91" s="94"/>
      <c r="U91" s="94"/>
      <c r="V91" s="94"/>
      <c r="W91" s="94"/>
      <c r="X91" s="94"/>
    </row>
    <row r="92" spans="1:24">
      <c r="A92" s="94"/>
      <c r="B92" s="94"/>
      <c r="C92" s="94"/>
      <c r="D92" s="94"/>
      <c r="E92" s="94"/>
      <c r="F92" s="94"/>
      <c r="G92" s="94"/>
      <c r="H92" s="94"/>
      <c r="I92" s="94"/>
      <c r="J92" s="94"/>
      <c r="K92" s="94"/>
      <c r="L92" s="94"/>
      <c r="M92" s="94"/>
      <c r="N92" s="94"/>
      <c r="O92" s="94"/>
      <c r="P92" s="94"/>
      <c r="Q92" s="94"/>
      <c r="R92" s="94"/>
      <c r="S92" s="94"/>
      <c r="T92" s="94"/>
      <c r="U92" s="94"/>
      <c r="V92" s="94"/>
      <c r="W92" s="94"/>
      <c r="X92" s="94"/>
    </row>
    <row r="93" spans="1:24">
      <c r="A93" s="94"/>
      <c r="B93" s="94"/>
      <c r="C93" s="94"/>
      <c r="D93" s="94"/>
      <c r="E93" s="94"/>
      <c r="F93" s="94"/>
      <c r="G93" s="94"/>
      <c r="H93" s="94"/>
      <c r="I93" s="94"/>
      <c r="J93" s="94"/>
      <c r="K93" s="94"/>
      <c r="L93" s="94"/>
      <c r="M93" s="94"/>
      <c r="N93" s="94"/>
      <c r="O93" s="94"/>
      <c r="P93" s="94"/>
      <c r="Q93" s="94"/>
      <c r="R93" s="94"/>
      <c r="S93" s="94"/>
      <c r="T93" s="94"/>
      <c r="U93" s="94"/>
      <c r="V93" s="94"/>
      <c r="W93" s="94"/>
      <c r="X93" s="94"/>
    </row>
    <row r="94" spans="1:24">
      <c r="A94" s="94"/>
      <c r="B94" s="94"/>
      <c r="C94" s="94"/>
      <c r="D94" s="94"/>
      <c r="E94" s="94"/>
      <c r="F94" s="94"/>
      <c r="G94" s="94"/>
      <c r="H94" s="94"/>
      <c r="I94" s="94"/>
      <c r="J94" s="94"/>
      <c r="K94" s="94"/>
      <c r="L94" s="94"/>
      <c r="M94" s="94"/>
      <c r="N94" s="94"/>
      <c r="O94" s="94"/>
      <c r="P94" s="94"/>
      <c r="Q94" s="94"/>
      <c r="R94" s="94"/>
      <c r="S94" s="94"/>
      <c r="T94" s="94"/>
      <c r="U94" s="94"/>
      <c r="V94" s="94"/>
      <c r="W94" s="94"/>
      <c r="X94" s="94"/>
    </row>
    <row r="95" spans="1:24">
      <c r="A95" s="94"/>
      <c r="B95" s="94"/>
      <c r="C95" s="94"/>
      <c r="D95" s="94"/>
      <c r="E95" s="94"/>
      <c r="F95" s="94"/>
      <c r="G95" s="94"/>
      <c r="H95" s="94"/>
      <c r="I95" s="94"/>
      <c r="J95" s="94"/>
      <c r="K95" s="94"/>
      <c r="L95" s="94"/>
      <c r="M95" s="94"/>
      <c r="N95" s="94"/>
      <c r="O95" s="94"/>
      <c r="P95" s="94"/>
      <c r="Q95" s="94"/>
      <c r="R95" s="94"/>
      <c r="S95" s="94"/>
      <c r="T95" s="94"/>
      <c r="U95" s="94"/>
      <c r="V95" s="94"/>
      <c r="W95" s="94"/>
      <c r="X95" s="94"/>
    </row>
    <row r="96" spans="1:24">
      <c r="A96" s="94"/>
      <c r="B96" s="94"/>
      <c r="C96" s="94"/>
      <c r="D96" s="94"/>
      <c r="E96" s="94"/>
      <c r="F96" s="94"/>
      <c r="G96" s="94"/>
      <c r="H96" s="94"/>
      <c r="I96" s="94"/>
      <c r="J96" s="94"/>
      <c r="K96" s="94"/>
      <c r="L96" s="94"/>
      <c r="M96" s="94"/>
      <c r="N96" s="94"/>
      <c r="O96" s="94"/>
      <c r="P96" s="94"/>
      <c r="Q96" s="94"/>
      <c r="R96" s="94"/>
      <c r="S96" s="94"/>
      <c r="T96" s="94"/>
      <c r="U96" s="94"/>
      <c r="V96" s="94"/>
      <c r="W96" s="94"/>
      <c r="X96" s="94"/>
    </row>
    <row r="97" spans="1:24">
      <c r="A97" s="94"/>
      <c r="B97" s="94"/>
      <c r="C97" s="94"/>
      <c r="D97" s="94"/>
      <c r="E97" s="94"/>
      <c r="F97" s="94"/>
      <c r="G97" s="94"/>
      <c r="H97" s="94"/>
      <c r="I97" s="94"/>
      <c r="J97" s="94"/>
      <c r="K97" s="94"/>
      <c r="L97" s="94"/>
      <c r="M97" s="94"/>
      <c r="N97" s="94"/>
      <c r="O97" s="94"/>
      <c r="P97" s="94"/>
      <c r="Q97" s="94"/>
      <c r="R97" s="94"/>
      <c r="S97" s="94"/>
      <c r="T97" s="94"/>
      <c r="U97" s="94"/>
      <c r="V97" s="94"/>
      <c r="W97" s="94"/>
      <c r="X97" s="94"/>
    </row>
    <row r="98" spans="1:24">
      <c r="A98" s="94"/>
      <c r="B98" s="94"/>
      <c r="C98" s="94"/>
      <c r="D98" s="94"/>
      <c r="E98" s="94"/>
      <c r="F98" s="94"/>
      <c r="G98" s="94"/>
      <c r="H98" s="94"/>
      <c r="I98" s="94"/>
      <c r="J98" s="94"/>
      <c r="K98" s="94"/>
      <c r="L98" s="94"/>
      <c r="M98" s="94"/>
      <c r="N98" s="94"/>
      <c r="O98" s="94"/>
      <c r="P98" s="94"/>
      <c r="Q98" s="94"/>
      <c r="R98" s="94"/>
      <c r="S98" s="94"/>
      <c r="T98" s="94"/>
      <c r="U98" s="94"/>
      <c r="V98" s="94"/>
      <c r="W98" s="94"/>
      <c r="X98" s="94"/>
    </row>
    <row r="99" spans="1:24">
      <c r="A99" s="94"/>
      <c r="B99" s="94"/>
      <c r="C99" s="94"/>
      <c r="D99" s="94"/>
      <c r="E99" s="94"/>
      <c r="F99" s="94"/>
      <c r="G99" s="94"/>
      <c r="H99" s="94"/>
      <c r="I99" s="94"/>
      <c r="J99" s="94"/>
      <c r="K99" s="94"/>
      <c r="L99" s="94"/>
      <c r="M99" s="94"/>
      <c r="N99" s="94"/>
      <c r="O99" s="94"/>
      <c r="P99" s="94"/>
      <c r="Q99" s="94"/>
      <c r="R99" s="94"/>
      <c r="S99" s="94"/>
      <c r="T99" s="94"/>
      <c r="U99" s="94"/>
      <c r="V99" s="94"/>
      <c r="W99" s="94"/>
      <c r="X99" s="94"/>
    </row>
    <row r="100" spans="1:24">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row>
    <row r="101" spans="1:24">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row>
    <row r="102" spans="1:24">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row>
    <row r="103" spans="1:24">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row>
    <row r="104" spans="1:24">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row>
    <row r="105" spans="1:24">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row>
    <row r="106" spans="1:24">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row>
    <row r="107" spans="1:24">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row>
    <row r="108" spans="1:24">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row>
    <row r="109" spans="1:24">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row>
    <row r="110" spans="1:24">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row>
    <row r="111" spans="1:24">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row>
    <row r="112" spans="1:24">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row>
    <row r="113" spans="1:24">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row>
    <row r="114" spans="1:24">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row>
    <row r="115" spans="1:24">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row>
    <row r="116" spans="1:24">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row>
    <row r="117" spans="1:24">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row>
    <row r="118" spans="1:24">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row>
    <row r="119" spans="1:24">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row>
    <row r="120" spans="1:24">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row>
    <row r="121" spans="1:24">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row>
    <row r="122" spans="1:24">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row>
    <row r="123" spans="1:24">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row>
    <row r="124" spans="1:24">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row>
    <row r="125" spans="1:24">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row>
    <row r="126" spans="1:24">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row>
    <row r="127" spans="1:24">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row>
    <row r="128" spans="1:24">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row>
    <row r="129" spans="1:24">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row>
    <row r="130" spans="1:24">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row>
    <row r="131" spans="1:24">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row>
    <row r="132" spans="1:24">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row>
    <row r="133" spans="1:24">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row>
    <row r="134" spans="1:24">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row>
    <row r="135" spans="1:24">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row>
    <row r="136" spans="1:24">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row>
    <row r="137" spans="1:24">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row>
    <row r="138" spans="1:24">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row>
    <row r="139" spans="1:24">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row>
    <row r="140" spans="1:24">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row>
    <row r="141" spans="1:24">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row>
    <row r="142" spans="1:24">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row>
    <row r="143" spans="1:24">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row>
    <row r="144" spans="1:24">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row>
    <row r="145" spans="1:24">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row>
    <row r="146" spans="1:24">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row>
    <row r="147" spans="1:24">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row>
    <row r="148" spans="1:24">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row>
    <row r="149" spans="1:24">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row>
    <row r="150" spans="1:24">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row>
    <row r="151" spans="1:24">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row>
    <row r="152" spans="1:24">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row>
    <row r="153" spans="1:24">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row>
    <row r="154" spans="1:24">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row>
    <row r="155" spans="1:24">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row>
    <row r="156" spans="1:24">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row>
    <row r="157" spans="1:24">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row>
    <row r="158" spans="1:24">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row>
    <row r="159" spans="1:24">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row>
    <row r="160" spans="1:24">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row>
    <row r="161" spans="1:24">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row>
    <row r="162" spans="1:24">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row>
    <row r="163" spans="1:24">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row>
    <row r="164" spans="1:24">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row>
    <row r="165" spans="1:24">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row>
    <row r="166" spans="1:24">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row>
    <row r="167" spans="1:24">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row>
    <row r="168" spans="1:24">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row>
    <row r="169" spans="1:24">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row>
    <row r="170" spans="1:24">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row>
    <row r="171" spans="1:24">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row>
    <row r="172" spans="1:24">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row>
    <row r="173" spans="1:24">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row>
    <row r="174" spans="1:24">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row>
    <row r="175" spans="1:24">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row>
    <row r="176" spans="1:24">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row>
    <row r="177" spans="1:24">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row>
    <row r="178" spans="1:24">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row>
    <row r="179" spans="1:24">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row>
    <row r="180" spans="1:24">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row>
    <row r="181" spans="1:24">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row>
    <row r="182" spans="1:24">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row>
    <row r="183" spans="1:24">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row>
    <row r="184" spans="1:24">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row>
    <row r="185" spans="1:24">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row>
    <row r="186" spans="1:24">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row>
    <row r="187" spans="1:24">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row>
    <row r="188" spans="1:24">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row>
    <row r="189" spans="1:24">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row>
    <row r="190" spans="1:24">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row>
    <row r="191" spans="1:24">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row>
    <row r="192" spans="1:24">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row>
    <row r="193" spans="1:24">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row>
    <row r="194" spans="1:24">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row>
    <row r="195" spans="1:24">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row>
    <row r="196" spans="1:24">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row>
    <row r="197" spans="1:24">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row>
    <row r="198" spans="1:24">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row>
    <row r="199" spans="1:24">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row>
    <row r="200" spans="1:24">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row>
    <row r="201" spans="1:24">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row>
    <row r="202" spans="1:24">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row>
    <row r="203" spans="1:24">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row>
    <row r="204" spans="1:24">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row>
    <row r="205" spans="1:24">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row>
    <row r="206" spans="1:24">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row>
    <row r="207" spans="1:24">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row>
    <row r="208" spans="1:24">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row>
    <row r="209" spans="1:24">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row>
    <row r="210" spans="1:24">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row>
    <row r="211" spans="1:24">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row>
    <row r="212" spans="1:24">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row>
    <row r="213" spans="1:24">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row>
    <row r="214" spans="1:24">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row>
    <row r="215" spans="1:24">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row>
    <row r="216" spans="1:24">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row>
    <row r="217" spans="1:24">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row>
    <row r="218" spans="1:24">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row>
    <row r="219" spans="1:24">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row>
    <row r="220" spans="1:24">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row>
    <row r="221" spans="1:24">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row>
    <row r="222" spans="1:24">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row>
    <row r="223" spans="1:24">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row>
    <row r="224" spans="1:24">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row>
    <row r="225" spans="1:24">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row>
    <row r="226" spans="1:24">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94"/>
    </row>
    <row r="227" spans="1:24">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row>
    <row r="228" spans="1:24">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row>
    <row r="229" spans="1:24">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row>
    <row r="230" spans="1:24">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row>
    <row r="231" spans="1:24">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row>
    <row r="232" spans="1:24">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row>
    <row r="233" spans="1:24">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row>
    <row r="234" spans="1:24">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row>
    <row r="235" spans="1:24">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94"/>
    </row>
    <row r="236" spans="1:24">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row>
    <row r="237" spans="1:24">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row>
    <row r="238" spans="1:24">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94"/>
    </row>
    <row r="239" spans="1:24">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row>
    <row r="240" spans="1:24">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row>
    <row r="241" spans="1:24">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94"/>
    </row>
    <row r="242" spans="1:24">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94"/>
    </row>
    <row r="243" spans="1:24">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row>
    <row r="244" spans="1:24">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row>
    <row r="245" spans="1:24">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94"/>
    </row>
    <row r="246" spans="1:24">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row>
    <row r="247" spans="1:24">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row>
    <row r="248" spans="1:24">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row>
    <row r="249" spans="1:24">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row>
    <row r="250" spans="1:24">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row>
    <row r="251" spans="1:24">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row>
    <row r="252" spans="1:24">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row>
    <row r="253" spans="1:24">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row>
    <row r="254" spans="1:24">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row>
    <row r="255" spans="1:24">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row>
    <row r="256" spans="1:24">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row>
    <row r="257" spans="1:24">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row>
    <row r="258" spans="1:24">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row>
    <row r="259" spans="1:24">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row>
    <row r="260" spans="1:24">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row>
    <row r="261" spans="1:24">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row>
    <row r="262" spans="1:24">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row>
    <row r="263" spans="1:24">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row>
    <row r="264" spans="1:24">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row>
    <row r="265" spans="1:24">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row>
    <row r="266" spans="1:24">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row>
    <row r="267" spans="1:24">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row>
    <row r="268" spans="1:24">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row>
    <row r="269" spans="1:24">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row>
    <row r="270" spans="1:24">
      <c r="A270" s="94"/>
      <c r="B270" s="94"/>
      <c r="C270" s="94"/>
      <c r="D270" s="94"/>
      <c r="E270" s="94"/>
      <c r="F270" s="94"/>
      <c r="G270" s="94"/>
      <c r="H270" s="94"/>
      <c r="I270" s="94"/>
      <c r="J270" s="94"/>
      <c r="K270" s="94"/>
      <c r="L270" s="94"/>
      <c r="M270" s="94"/>
      <c r="N270" s="94"/>
      <c r="O270" s="94"/>
      <c r="P270" s="94"/>
      <c r="Q270" s="94"/>
      <c r="R270" s="94"/>
      <c r="S270" s="94"/>
      <c r="T270" s="94"/>
      <c r="U270" s="94"/>
      <c r="V270" s="94"/>
      <c r="W270" s="94"/>
      <c r="X270" s="94"/>
    </row>
    <row r="271" spans="1:24">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row>
    <row r="272" spans="1:24">
      <c r="A272" s="94"/>
      <c r="B272" s="94"/>
      <c r="C272" s="94"/>
      <c r="D272" s="94"/>
      <c r="E272" s="94"/>
      <c r="F272" s="94"/>
      <c r="G272" s="94"/>
      <c r="H272" s="94"/>
      <c r="I272" s="94"/>
      <c r="J272" s="94"/>
      <c r="K272" s="94"/>
      <c r="L272" s="94"/>
      <c r="M272" s="94"/>
      <c r="N272" s="94"/>
      <c r="O272" s="94"/>
      <c r="P272" s="94"/>
      <c r="Q272" s="94"/>
      <c r="R272" s="94"/>
      <c r="S272" s="94"/>
      <c r="T272" s="94"/>
      <c r="U272" s="94"/>
      <c r="V272" s="94"/>
      <c r="W272" s="94"/>
      <c r="X272" s="94"/>
    </row>
    <row r="273" spans="1:24">
      <c r="A273" s="94"/>
      <c r="B273" s="94"/>
      <c r="C273" s="94"/>
      <c r="D273" s="94"/>
      <c r="E273" s="94"/>
      <c r="F273" s="94"/>
      <c r="G273" s="94"/>
      <c r="H273" s="94"/>
      <c r="I273" s="94"/>
      <c r="J273" s="94"/>
      <c r="K273" s="94"/>
      <c r="L273" s="94"/>
      <c r="M273" s="94"/>
      <c r="N273" s="94"/>
      <c r="O273" s="94"/>
      <c r="P273" s="94"/>
      <c r="Q273" s="94"/>
      <c r="R273" s="94"/>
      <c r="S273" s="94"/>
      <c r="T273" s="94"/>
      <c r="U273" s="94"/>
      <c r="V273" s="94"/>
      <c r="W273" s="94"/>
      <c r="X273" s="94"/>
    </row>
    <row r="274" spans="1:24">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row>
    <row r="275" spans="1:24">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row>
    <row r="276" spans="1:24">
      <c r="A276" s="94"/>
      <c r="B276" s="94"/>
      <c r="C276" s="94"/>
      <c r="D276" s="94"/>
      <c r="E276" s="94"/>
      <c r="F276" s="94"/>
      <c r="G276" s="94"/>
      <c r="H276" s="94"/>
      <c r="I276" s="94"/>
      <c r="J276" s="94"/>
      <c r="K276" s="94"/>
      <c r="L276" s="94"/>
      <c r="M276" s="94"/>
      <c r="N276" s="94"/>
      <c r="O276" s="94"/>
      <c r="P276" s="94"/>
      <c r="Q276" s="94"/>
      <c r="R276" s="94"/>
      <c r="S276" s="94"/>
      <c r="T276" s="94"/>
      <c r="U276" s="94"/>
      <c r="V276" s="94"/>
      <c r="W276" s="94"/>
      <c r="X276" s="94"/>
    </row>
    <row r="277" spans="1:24">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row>
    <row r="278" spans="1:24">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94"/>
    </row>
    <row r="279" spans="1:24">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row>
    <row r="280" spans="1:24">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row>
    <row r="281" spans="1:24">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94"/>
    </row>
    <row r="282" spans="1:24">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row>
    <row r="283" spans="1:24">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row>
    <row r="284" spans="1:24">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94"/>
    </row>
    <row r="285" spans="1:24">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94"/>
    </row>
    <row r="286" spans="1:24">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row>
    <row r="287" spans="1:24">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row>
    <row r="288" spans="1:24">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row>
    <row r="289" spans="1:24">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row>
    <row r="290" spans="1:24">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94"/>
    </row>
    <row r="291" spans="1:24">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94"/>
    </row>
    <row r="292" spans="1:24">
      <c r="A292" s="94"/>
      <c r="B292" s="94"/>
      <c r="C292" s="94"/>
      <c r="D292" s="94"/>
      <c r="E292" s="94"/>
      <c r="F292" s="94"/>
      <c r="G292" s="94"/>
      <c r="H292" s="94"/>
      <c r="I292" s="94"/>
      <c r="J292" s="94"/>
      <c r="K292" s="94"/>
      <c r="L292" s="94"/>
      <c r="M292" s="94"/>
      <c r="N292" s="94"/>
      <c r="O292" s="94"/>
      <c r="P292" s="94"/>
      <c r="Q292" s="94"/>
      <c r="R292" s="94"/>
      <c r="S292" s="94"/>
      <c r="T292" s="94"/>
      <c r="U292" s="94"/>
      <c r="V292" s="94"/>
      <c r="W292" s="94"/>
      <c r="X292" s="94"/>
    </row>
    <row r="293" spans="1:24">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row>
    <row r="294" spans="1:24">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row>
    <row r="295" spans="1:24">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row>
    <row r="296" spans="1:24">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row>
    <row r="297" spans="1:24">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row>
    <row r="298" spans="1:24">
      <c r="A298" s="94"/>
      <c r="B298" s="94"/>
      <c r="C298" s="94"/>
      <c r="D298" s="94"/>
      <c r="E298" s="94"/>
      <c r="F298" s="94"/>
      <c r="G298" s="94"/>
      <c r="H298" s="94"/>
      <c r="I298" s="94"/>
      <c r="J298" s="94"/>
      <c r="K298" s="94"/>
      <c r="L298" s="94"/>
      <c r="M298" s="94"/>
      <c r="N298" s="94"/>
      <c r="O298" s="94"/>
      <c r="P298" s="94"/>
      <c r="Q298" s="94"/>
      <c r="R298" s="94"/>
      <c r="S298" s="94"/>
      <c r="T298" s="94"/>
      <c r="U298" s="94"/>
      <c r="V298" s="94"/>
      <c r="W298" s="94"/>
      <c r="X298" s="94"/>
    </row>
    <row r="299" spans="1:24">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row>
    <row r="300" spans="1:24">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row>
    <row r="301" spans="1:24">
      <c r="A301" s="94"/>
      <c r="B301" s="94"/>
      <c r="C301" s="94"/>
      <c r="D301" s="94"/>
      <c r="E301" s="94"/>
      <c r="F301" s="94"/>
      <c r="G301" s="94"/>
      <c r="H301" s="94"/>
      <c r="I301" s="94"/>
      <c r="J301" s="94"/>
      <c r="K301" s="94"/>
      <c r="L301" s="94"/>
      <c r="M301" s="94"/>
      <c r="N301" s="94"/>
      <c r="O301" s="94"/>
      <c r="P301" s="94"/>
      <c r="Q301" s="94"/>
      <c r="R301" s="94"/>
      <c r="S301" s="94"/>
      <c r="T301" s="94"/>
      <c r="U301" s="94"/>
      <c r="V301" s="94"/>
      <c r="W301" s="94"/>
      <c r="X301" s="94"/>
    </row>
    <row r="302" spans="1:24">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row>
    <row r="303" spans="1:24">
      <c r="A303" s="94"/>
      <c r="B303" s="94"/>
      <c r="C303" s="94"/>
      <c r="D303" s="94"/>
      <c r="E303" s="94"/>
      <c r="F303" s="94"/>
      <c r="G303" s="94"/>
      <c r="H303" s="94"/>
      <c r="I303" s="94"/>
      <c r="J303" s="94"/>
      <c r="K303" s="94"/>
      <c r="L303" s="94"/>
      <c r="M303" s="94"/>
      <c r="N303" s="94"/>
      <c r="O303" s="94"/>
      <c r="P303" s="94"/>
      <c r="Q303" s="94"/>
      <c r="R303" s="94"/>
      <c r="S303" s="94"/>
      <c r="T303" s="94"/>
      <c r="U303" s="94"/>
      <c r="V303" s="94"/>
      <c r="W303" s="94"/>
      <c r="X303" s="94"/>
    </row>
    <row r="304" spans="1:24">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row>
    <row r="305" spans="1:24">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row>
    <row r="306" spans="1:24">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row>
    <row r="307" spans="1:24">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row>
    <row r="308" spans="1:24">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row>
    <row r="309" spans="1:24">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row>
    <row r="310" spans="1:24">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row>
    <row r="311" spans="1:24">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row>
    <row r="312" spans="1:24">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row>
    <row r="313" spans="1:24">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row>
    <row r="314" spans="1:24">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row>
    <row r="315" spans="1:24">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row>
    <row r="316" spans="1:24">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row>
    <row r="317" spans="1:24">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row>
    <row r="318" spans="1:24">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row>
    <row r="319" spans="1:24">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row>
    <row r="320" spans="1:24">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row>
    <row r="321" spans="1:24">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row>
    <row r="322" spans="1:24">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row>
    <row r="323" spans="1:24">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row>
    <row r="324" spans="1:24">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row>
    <row r="325" spans="1:24">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row>
    <row r="326" spans="1:24">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row>
    <row r="327" spans="1:24">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row>
    <row r="328" spans="1:24">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row>
    <row r="329" spans="1:24">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row>
    <row r="330" spans="1:24">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row>
    <row r="331" spans="1:24">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row>
    <row r="332" spans="1:24">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row>
    <row r="333" spans="1:24">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row>
    <row r="334" spans="1:24">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row>
    <row r="335" spans="1:24">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row>
    <row r="336" spans="1:24">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row>
    <row r="337" spans="1:24">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row>
    <row r="338" spans="1:24">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row>
    <row r="339" spans="1:24">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row>
    <row r="340" spans="1:24">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row>
    <row r="341" spans="1:24">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row>
    <row r="342" spans="1:24">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row>
    <row r="343" spans="1:24">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row>
    <row r="344" spans="1:24">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row>
    <row r="345" spans="1:24">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row>
    <row r="346" spans="1:24">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row>
    <row r="347" spans="1:24">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row>
    <row r="348" spans="1:24">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row>
    <row r="349" spans="1:24">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row>
    <row r="350" spans="1:24">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row>
    <row r="351" spans="1:24">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row>
    <row r="352" spans="1:24">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row>
    <row r="353" spans="1:24">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row>
    <row r="354" spans="1:24">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row>
    <row r="355" spans="1:24">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row>
    <row r="356" spans="1:24">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row>
    <row r="357" spans="1:24">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row>
    <row r="358" spans="1:24">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row>
    <row r="359" spans="1:24">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row>
    <row r="360" spans="1:24">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row>
    <row r="361" spans="1:24">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row>
    <row r="362" spans="1:24">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row>
    <row r="363" spans="1:24">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row>
    <row r="364" spans="1:24">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row>
    <row r="365" spans="1:24">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row>
    <row r="366" spans="1:24">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row>
    <row r="367" spans="1:24">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row>
    <row r="368" spans="1:24">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row>
    <row r="369" spans="1:24">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row>
    <row r="370" spans="1:24">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row>
    <row r="371" spans="1:24">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row>
    <row r="372" spans="1:24">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row>
    <row r="373" spans="1:24">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row>
    <row r="374" spans="1:24">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row>
    <row r="375" spans="1:24">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row>
    <row r="376" spans="1:24">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row>
    <row r="377" spans="1:24">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row>
    <row r="378" spans="1:24">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row>
    <row r="379" spans="1:24">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row>
    <row r="380" spans="1:24">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row>
    <row r="381" spans="1:24">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row>
    <row r="382" spans="1:24">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row>
    <row r="383" spans="1:24">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row>
    <row r="384" spans="1:24">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row>
    <row r="385" spans="1:24">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row>
    <row r="386" spans="1:24">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row>
    <row r="387" spans="1:24">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row>
  </sheetData>
  <mergeCells count="72">
    <mergeCell ref="A41:X42"/>
    <mergeCell ref="A40:X40"/>
    <mergeCell ref="AA4:AC4"/>
    <mergeCell ref="AA5:AC5"/>
    <mergeCell ref="A44:B44"/>
    <mergeCell ref="A28:X28"/>
    <mergeCell ref="R13:U13"/>
    <mergeCell ref="R20:U20"/>
    <mergeCell ref="R21:U21"/>
    <mergeCell ref="A43:C43"/>
    <mergeCell ref="A11:Q13"/>
    <mergeCell ref="R11:U12"/>
    <mergeCell ref="V11:X12"/>
    <mergeCell ref="V13:X13"/>
    <mergeCell ref="A19:Q20"/>
    <mergeCell ref="A21:H21"/>
    <mergeCell ref="I21:Q21"/>
    <mergeCell ref="A22:H22"/>
    <mergeCell ref="I22:Q22"/>
    <mergeCell ref="V26:X27"/>
    <mergeCell ref="I1:X1"/>
    <mergeCell ref="C2:J3"/>
    <mergeCell ref="M2:R3"/>
    <mergeCell ref="V2:X3"/>
    <mergeCell ref="C4:J5"/>
    <mergeCell ref="P5:T5"/>
    <mergeCell ref="L6:L7"/>
    <mergeCell ref="P4:T4"/>
    <mergeCell ref="U4:X4"/>
    <mergeCell ref="U8:V9"/>
    <mergeCell ref="C6:I7"/>
    <mergeCell ref="M6:T7"/>
    <mergeCell ref="W6:X7"/>
    <mergeCell ref="W8:X9"/>
    <mergeCell ref="A10:X10"/>
    <mergeCell ref="A14:H14"/>
    <mergeCell ref="I14:Q14"/>
    <mergeCell ref="R14:U17"/>
    <mergeCell ref="V14:X17"/>
    <mergeCell ref="A15:H15"/>
    <mergeCell ref="I15:Q15"/>
    <mergeCell ref="A16:H16"/>
    <mergeCell ref="I16:Q16"/>
    <mergeCell ref="A17:H17"/>
    <mergeCell ref="I17:Q17"/>
    <mergeCell ref="V22:X23"/>
    <mergeCell ref="A23:H23"/>
    <mergeCell ref="I23:Q23"/>
    <mergeCell ref="R23:U23"/>
    <mergeCell ref="A24:H24"/>
    <mergeCell ref="I24:Q24"/>
    <mergeCell ref="R24:U24"/>
    <mergeCell ref="V24:X25"/>
    <mergeCell ref="A25:H25"/>
    <mergeCell ref="I25:Q25"/>
    <mergeCell ref="R22:U22"/>
    <mergeCell ref="C46:E47"/>
    <mergeCell ref="A18:X18"/>
    <mergeCell ref="U5:X5"/>
    <mergeCell ref="M4:O5"/>
    <mergeCell ref="D43:G44"/>
    <mergeCell ref="R43:V44"/>
    <mergeCell ref="H44:I44"/>
    <mergeCell ref="J44:L44"/>
    <mergeCell ref="W44:X44"/>
    <mergeCell ref="R25:U25"/>
    <mergeCell ref="A26:H26"/>
    <mergeCell ref="I26:Q26"/>
    <mergeCell ref="R26:U26"/>
    <mergeCell ref="A27:H27"/>
    <mergeCell ref="I27:Q27"/>
    <mergeCell ref="R27:U27"/>
  </mergeCells>
  <printOptions horizontalCentered="1"/>
  <pageMargins left="0.21" right="0.23" top="0.41" bottom="0.35" header="0.32" footer="0.19"/>
  <pageSetup scale="87" orientation="landscape"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locked="0" defaultSize="0" autoFill="0" autoLine="0" autoPict="0">
                <anchor moveWithCells="1">
                  <from>
                    <xdr:col>3</xdr:col>
                    <xdr:colOff>57150</xdr:colOff>
                    <xdr:row>6</xdr:row>
                    <xdr:rowOff>133350</xdr:rowOff>
                  </from>
                  <to>
                    <xdr:col>4</xdr:col>
                    <xdr:colOff>104775</xdr:colOff>
                    <xdr:row>8</xdr:row>
                    <xdr:rowOff>19050</xdr:rowOff>
                  </to>
                </anchor>
              </controlPr>
            </control>
          </mc:Choice>
        </mc:AlternateContent>
        <mc:AlternateContent xmlns:mc="http://schemas.openxmlformats.org/markup-compatibility/2006">
          <mc:Choice Requires="x14">
            <control shapeId="46082" r:id="rId5" name="Check Box 2">
              <controlPr locked="0" defaultSize="0" autoFill="0" autoLine="0" autoPict="0">
                <anchor moveWithCells="1">
                  <from>
                    <xdr:col>3</xdr:col>
                    <xdr:colOff>57150</xdr:colOff>
                    <xdr:row>7</xdr:row>
                    <xdr:rowOff>133350</xdr:rowOff>
                  </from>
                  <to>
                    <xdr:col>4</xdr:col>
                    <xdr:colOff>104775</xdr:colOff>
                    <xdr:row>9</xdr:row>
                    <xdr:rowOff>9525</xdr:rowOff>
                  </to>
                </anchor>
              </controlPr>
            </control>
          </mc:Choice>
        </mc:AlternateContent>
        <mc:AlternateContent xmlns:mc="http://schemas.openxmlformats.org/markup-compatibility/2006">
          <mc:Choice Requires="x14">
            <control shapeId="46083" r:id="rId6" name="Check Box 3">
              <controlPr locked="0" defaultSize="0" autoFill="0" autoLine="0" autoPict="0">
                <anchor moveWithCells="1">
                  <from>
                    <xdr:col>8</xdr:col>
                    <xdr:colOff>285750</xdr:colOff>
                    <xdr:row>7</xdr:row>
                    <xdr:rowOff>133350</xdr:rowOff>
                  </from>
                  <to>
                    <xdr:col>9</xdr:col>
                    <xdr:colOff>76200</xdr:colOff>
                    <xdr:row>9</xdr:row>
                    <xdr:rowOff>9525</xdr:rowOff>
                  </to>
                </anchor>
              </controlPr>
            </control>
          </mc:Choice>
        </mc:AlternateContent>
        <mc:AlternateContent xmlns:mc="http://schemas.openxmlformats.org/markup-compatibility/2006">
          <mc:Choice Requires="x14">
            <control shapeId="46084" r:id="rId7" name="Check Box 4">
              <controlPr locked="0" defaultSize="0" autoFill="0" autoLine="0" autoPict="0">
                <anchor moveWithCells="1">
                  <from>
                    <xdr:col>8</xdr:col>
                    <xdr:colOff>285750</xdr:colOff>
                    <xdr:row>6</xdr:row>
                    <xdr:rowOff>142875</xdr:rowOff>
                  </from>
                  <to>
                    <xdr:col>9</xdr:col>
                    <xdr:colOff>76200</xdr:colOff>
                    <xdr:row>8</xdr:row>
                    <xdr:rowOff>28575</xdr:rowOff>
                  </to>
                </anchor>
              </controlPr>
            </control>
          </mc:Choice>
        </mc:AlternateContent>
        <mc:AlternateContent xmlns:mc="http://schemas.openxmlformats.org/markup-compatibility/2006">
          <mc:Choice Requires="x14">
            <control shapeId="46085" r:id="rId8" name="Check Box 5">
              <controlPr locked="0" defaultSize="0" autoFill="0" autoLine="0" autoPict="0">
                <anchor moveWithCells="1">
                  <from>
                    <xdr:col>14</xdr:col>
                    <xdr:colOff>76200</xdr:colOff>
                    <xdr:row>6</xdr:row>
                    <xdr:rowOff>133350</xdr:rowOff>
                  </from>
                  <to>
                    <xdr:col>15</xdr:col>
                    <xdr:colOff>85725</xdr:colOff>
                    <xdr:row>8</xdr:row>
                    <xdr:rowOff>19050</xdr:rowOff>
                  </to>
                </anchor>
              </controlPr>
            </control>
          </mc:Choice>
        </mc:AlternateContent>
        <mc:AlternateContent xmlns:mc="http://schemas.openxmlformats.org/markup-compatibility/2006">
          <mc:Choice Requires="x14">
            <control shapeId="46086" r:id="rId9" name="Check Box 6">
              <controlPr locked="0" defaultSize="0" autoFill="0" autoLine="0" autoPict="0">
                <anchor moveWithCells="1">
                  <from>
                    <xdr:col>14</xdr:col>
                    <xdr:colOff>76200</xdr:colOff>
                    <xdr:row>7</xdr:row>
                    <xdr:rowOff>133350</xdr:rowOff>
                  </from>
                  <to>
                    <xdr:col>15</xdr:col>
                    <xdr:colOff>85725</xdr:colOff>
                    <xdr:row>9</xdr:row>
                    <xdr:rowOff>9525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C6F93-A802-4561-9616-F356617B2D75}">
  <sheetPr codeName="Sheet26">
    <tabColor rgb="FF002060"/>
    <pageSetUpPr fitToPage="1"/>
  </sheetPr>
  <dimension ref="A1:BQ87"/>
  <sheetViews>
    <sheetView showGridLines="0" zoomScale="60" zoomScaleNormal="60" workbookViewId="0">
      <selection activeCell="AP24" sqref="AP24"/>
    </sheetView>
  </sheetViews>
  <sheetFormatPr defaultColWidth="9.140625" defaultRowHeight="15"/>
  <cols>
    <col min="1" max="15" width="3.7109375" style="2" customWidth="1"/>
    <col min="16" max="16" width="5.5703125" style="2" customWidth="1"/>
    <col min="17" max="22" width="3.7109375" style="2" customWidth="1"/>
    <col min="23" max="28" width="2.42578125" style="2" customWidth="1"/>
    <col min="29" max="43" width="3.7109375" style="2" customWidth="1"/>
    <col min="44" max="44" width="5.85546875" style="2" customWidth="1"/>
    <col min="45" max="45" width="4.42578125" style="2" customWidth="1"/>
    <col min="46" max="64" width="3.7109375" style="2" customWidth="1"/>
    <col min="65" max="16384" width="9.140625" style="2"/>
  </cols>
  <sheetData>
    <row r="1" spans="1:69" ht="23.25">
      <c r="A1" s="31"/>
      <c r="AC1" s="31"/>
    </row>
    <row r="2" spans="1:69" ht="15.75">
      <c r="A2" s="32"/>
      <c r="B2" s="32"/>
      <c r="C2" s="32"/>
      <c r="D2" s="32"/>
      <c r="E2" s="32"/>
      <c r="F2" s="32"/>
      <c r="G2" s="32"/>
      <c r="H2" s="32"/>
      <c r="I2" s="32"/>
      <c r="J2" s="32"/>
      <c r="K2" s="32"/>
      <c r="L2" s="32"/>
      <c r="M2" s="33" t="s">
        <v>955</v>
      </c>
      <c r="N2" s="2431"/>
      <c r="O2" s="2434"/>
      <c r="P2" s="2434"/>
      <c r="Q2" s="2434"/>
      <c r="R2" s="2434"/>
      <c r="S2" s="2434"/>
      <c r="T2" s="2434"/>
      <c r="U2" s="2434"/>
      <c r="V2" s="2434"/>
      <c r="AC2" s="32"/>
      <c r="AD2" s="32"/>
      <c r="AE2" s="32"/>
      <c r="AF2" s="32"/>
      <c r="AG2" s="32"/>
      <c r="AH2" s="32"/>
      <c r="AI2" s="32"/>
      <c r="AJ2" s="32"/>
      <c r="AK2" s="32"/>
      <c r="AL2" s="32"/>
      <c r="AM2" s="32"/>
      <c r="AN2" s="32"/>
      <c r="AO2" s="33" t="s">
        <v>955</v>
      </c>
      <c r="AP2" s="2447"/>
      <c r="AQ2" s="2448"/>
      <c r="AR2" s="2448"/>
      <c r="AS2" s="2448"/>
      <c r="AT2" s="2448"/>
      <c r="AU2" s="2448"/>
      <c r="AV2" s="2448"/>
      <c r="AW2" s="2448"/>
      <c r="AX2" s="2448"/>
    </row>
    <row r="3" spans="1:69" ht="15.75">
      <c r="A3" s="32"/>
      <c r="B3" s="32"/>
      <c r="C3" s="32"/>
      <c r="D3" s="32"/>
      <c r="E3" s="32"/>
      <c r="F3" s="32"/>
      <c r="G3" s="32"/>
      <c r="H3" s="32"/>
      <c r="I3" s="32"/>
      <c r="J3" s="32"/>
      <c r="K3" s="32"/>
      <c r="L3" s="32"/>
      <c r="M3" s="32"/>
      <c r="N3" s="32"/>
      <c r="O3" s="32"/>
      <c r="P3" s="32"/>
      <c r="Q3" s="32"/>
      <c r="R3" s="32"/>
      <c r="S3" s="32"/>
      <c r="T3" s="32"/>
      <c r="U3" s="32"/>
      <c r="V3" s="32"/>
      <c r="AC3" s="32"/>
      <c r="AD3" s="32"/>
      <c r="AE3" s="32"/>
      <c r="AF3" s="32"/>
      <c r="AG3" s="32"/>
      <c r="AH3" s="32"/>
      <c r="AI3" s="32"/>
      <c r="AJ3" s="32"/>
      <c r="AK3" s="32"/>
      <c r="AL3" s="32"/>
      <c r="AM3" s="32"/>
      <c r="AN3" s="32"/>
      <c r="AO3" s="32"/>
      <c r="AP3" s="32"/>
      <c r="AQ3" s="32"/>
      <c r="AR3" s="32"/>
      <c r="AS3" s="32"/>
      <c r="AT3" s="32"/>
      <c r="AU3" s="32"/>
      <c r="AV3" s="32"/>
      <c r="AW3" s="32"/>
      <c r="AX3" s="32"/>
    </row>
    <row r="4" spans="1:69" ht="18.75" customHeight="1">
      <c r="A4" s="32"/>
      <c r="B4" s="32"/>
      <c r="C4" s="32"/>
      <c r="E4" s="32"/>
      <c r="F4" s="34" t="s">
        <v>956</v>
      </c>
      <c r="G4" s="34"/>
      <c r="H4" s="34"/>
      <c r="I4" s="34"/>
      <c r="J4" s="34"/>
      <c r="K4" s="34"/>
      <c r="L4" s="34"/>
      <c r="M4" s="34"/>
      <c r="N4" s="34"/>
      <c r="O4" s="34"/>
      <c r="P4" s="34"/>
      <c r="Q4" s="34"/>
      <c r="R4" s="34"/>
      <c r="S4" s="34"/>
      <c r="T4" s="34"/>
      <c r="U4" s="34"/>
      <c r="V4" s="32"/>
      <c r="AC4" s="32"/>
      <c r="AD4" s="32"/>
      <c r="AE4" s="32"/>
      <c r="AG4" s="32"/>
      <c r="AH4" s="34" t="s">
        <v>956</v>
      </c>
      <c r="AI4" s="34"/>
      <c r="AJ4" s="34"/>
      <c r="AK4" s="34"/>
      <c r="AL4" s="34"/>
      <c r="AM4" s="34"/>
      <c r="AN4" s="34"/>
      <c r="AO4" s="34"/>
      <c r="AP4" s="34"/>
      <c r="AQ4" s="34"/>
      <c r="AR4" s="34"/>
      <c r="AS4" s="34"/>
      <c r="AT4" s="34"/>
      <c r="AU4" s="34"/>
      <c r="AV4" s="34"/>
      <c r="AW4" s="34"/>
      <c r="AX4" s="32"/>
      <c r="BG4" s="2445"/>
      <c r="BH4" s="2445"/>
      <c r="BI4" s="2445"/>
      <c r="BJ4" s="2445"/>
      <c r="BK4" s="2445"/>
      <c r="BL4" s="2445"/>
      <c r="BM4" s="2445"/>
      <c r="BN4" s="2445"/>
      <c r="BO4" s="2445"/>
      <c r="BP4" s="2445"/>
      <c r="BQ4" s="2445"/>
    </row>
    <row r="5" spans="1:69" ht="15.75">
      <c r="A5" s="32"/>
      <c r="B5" s="32"/>
      <c r="C5" s="32"/>
      <c r="D5" s="35"/>
      <c r="E5" s="32"/>
      <c r="F5" s="32"/>
      <c r="G5" s="32"/>
      <c r="H5" s="32"/>
      <c r="I5" s="32"/>
      <c r="J5" s="32"/>
      <c r="K5" s="32"/>
      <c r="L5" s="32"/>
      <c r="M5" s="32"/>
      <c r="N5" s="32"/>
      <c r="O5" s="32"/>
      <c r="P5" s="32"/>
      <c r="Q5" s="32"/>
      <c r="R5" s="32"/>
      <c r="S5" s="32"/>
      <c r="T5" s="32"/>
      <c r="U5" s="32"/>
      <c r="V5" s="32"/>
      <c r="AC5" s="32"/>
      <c r="AD5" s="32"/>
      <c r="AE5" s="32"/>
      <c r="AF5" s="35"/>
      <c r="AG5" s="32"/>
      <c r="AH5" s="32"/>
      <c r="AI5" s="32"/>
      <c r="AJ5" s="32"/>
      <c r="AK5" s="32"/>
      <c r="AL5" s="32"/>
      <c r="AM5" s="32"/>
      <c r="AN5" s="32"/>
      <c r="AO5" s="32"/>
      <c r="AP5" s="32"/>
      <c r="AQ5" s="32"/>
      <c r="AR5" s="32"/>
      <c r="AS5" s="32"/>
      <c r="AT5" s="32"/>
      <c r="AU5" s="32"/>
      <c r="AV5" s="32"/>
      <c r="AW5" s="32"/>
      <c r="AX5" s="32"/>
      <c r="BG5" s="2445"/>
      <c r="BH5" s="2445"/>
      <c r="BI5" s="2445"/>
      <c r="BJ5" s="2445"/>
      <c r="BK5" s="2445"/>
      <c r="BL5" s="2445"/>
      <c r="BM5" s="2445"/>
      <c r="BN5" s="2445"/>
      <c r="BO5" s="2445"/>
      <c r="BP5" s="2445"/>
      <c r="BQ5" s="2445"/>
    </row>
    <row r="6" spans="1:69" ht="15.75">
      <c r="A6" s="32"/>
      <c r="B6" s="32"/>
      <c r="C6" s="32"/>
      <c r="D6" s="35" t="s">
        <v>957</v>
      </c>
      <c r="E6" s="32"/>
      <c r="F6" s="32"/>
      <c r="G6" s="32"/>
      <c r="H6" s="32"/>
      <c r="I6" s="32"/>
      <c r="J6" s="32"/>
      <c r="K6" s="32"/>
      <c r="L6" s="32"/>
      <c r="M6" s="32"/>
      <c r="N6" s="32"/>
      <c r="O6" s="32"/>
      <c r="P6" s="32"/>
      <c r="Q6" s="32"/>
      <c r="R6" s="32"/>
      <c r="S6" s="32"/>
      <c r="T6" s="32"/>
      <c r="U6" s="32"/>
      <c r="V6" s="32"/>
      <c r="AC6" s="32"/>
      <c r="AD6" s="32"/>
      <c r="AE6" s="32"/>
      <c r="AF6" s="35" t="s">
        <v>957</v>
      </c>
      <c r="AG6" s="32"/>
      <c r="AH6" s="32"/>
      <c r="AI6" s="32"/>
      <c r="AJ6" s="32"/>
      <c r="AK6" s="32"/>
      <c r="AL6" s="32"/>
      <c r="AM6" s="32"/>
      <c r="AN6" s="32"/>
      <c r="AO6" s="32"/>
      <c r="AP6" s="32"/>
      <c r="AQ6" s="32"/>
      <c r="AR6" s="32"/>
      <c r="AS6" s="32"/>
      <c r="AT6" s="32"/>
      <c r="AU6" s="32"/>
      <c r="AV6" s="32"/>
      <c r="AW6" s="32"/>
      <c r="AX6" s="32"/>
      <c r="BG6" s="2446"/>
      <c r="BH6" s="2446"/>
      <c r="BI6" s="2446"/>
      <c r="BJ6" s="2446"/>
      <c r="BK6" s="2446"/>
      <c r="BL6" s="2446"/>
      <c r="BM6" s="2446"/>
      <c r="BN6" s="2446"/>
      <c r="BO6" s="2446"/>
      <c r="BP6" s="2446"/>
      <c r="BQ6" s="2446"/>
    </row>
    <row r="7" spans="1:69" ht="5.25" customHeight="1">
      <c r="A7" s="32"/>
      <c r="B7" s="32"/>
      <c r="C7" s="32"/>
      <c r="D7" s="32"/>
      <c r="E7" s="32"/>
      <c r="F7" s="32"/>
      <c r="G7" s="32"/>
      <c r="H7" s="32"/>
      <c r="I7" s="32"/>
      <c r="J7" s="32"/>
      <c r="K7" s="32"/>
      <c r="L7" s="32"/>
      <c r="M7" s="32"/>
      <c r="N7" s="32"/>
      <c r="O7" s="32"/>
      <c r="P7" s="32"/>
      <c r="Q7" s="32"/>
      <c r="R7" s="32"/>
      <c r="S7" s="32"/>
      <c r="T7" s="32"/>
      <c r="U7" s="32"/>
      <c r="V7" s="32"/>
      <c r="AC7" s="32"/>
      <c r="AD7" s="32"/>
      <c r="AE7" s="32"/>
      <c r="AF7" s="32"/>
      <c r="AG7" s="32"/>
      <c r="AH7" s="32"/>
      <c r="AI7" s="32"/>
      <c r="AJ7" s="32"/>
      <c r="AK7" s="32"/>
      <c r="AL7" s="32"/>
      <c r="AM7" s="32"/>
      <c r="AN7" s="32"/>
      <c r="AO7" s="32"/>
      <c r="AP7" s="32"/>
      <c r="AQ7" s="32"/>
      <c r="AR7" s="32"/>
      <c r="AS7" s="32"/>
      <c r="AT7" s="32"/>
      <c r="AU7" s="32"/>
      <c r="AV7" s="32"/>
      <c r="AW7" s="32"/>
      <c r="AX7" s="32"/>
      <c r="BG7" s="2446"/>
      <c r="BH7" s="2446"/>
      <c r="BI7" s="2446"/>
      <c r="BJ7" s="2446"/>
      <c r="BK7" s="2446"/>
      <c r="BL7" s="2446"/>
      <c r="BM7" s="2446"/>
      <c r="BN7" s="2446"/>
      <c r="BO7" s="2446"/>
      <c r="BP7" s="2446"/>
      <c r="BQ7" s="2446"/>
    </row>
    <row r="8" spans="1:69" ht="15.75">
      <c r="A8" s="32"/>
      <c r="B8" s="36"/>
      <c r="C8" s="32"/>
      <c r="D8" s="32" t="s">
        <v>958</v>
      </c>
      <c r="E8" s="32"/>
      <c r="F8" s="32"/>
      <c r="G8" s="32"/>
      <c r="H8" s="32"/>
      <c r="I8" s="32"/>
      <c r="J8" s="32"/>
      <c r="K8" s="32"/>
      <c r="L8" s="32"/>
      <c r="M8" s="32"/>
      <c r="N8" s="32"/>
      <c r="O8" s="32"/>
      <c r="P8" s="36"/>
      <c r="Q8" s="32" t="s">
        <v>959</v>
      </c>
      <c r="S8" s="32"/>
      <c r="T8" s="32"/>
      <c r="U8" s="32"/>
      <c r="V8" s="32"/>
      <c r="AC8" s="32"/>
      <c r="AD8" s="36"/>
      <c r="AE8" s="32"/>
      <c r="AF8" s="32" t="s">
        <v>958</v>
      </c>
      <c r="AG8" s="32"/>
      <c r="AH8" s="32"/>
      <c r="AI8" s="32"/>
      <c r="AJ8" s="32"/>
      <c r="AK8" s="32"/>
      <c r="AL8" s="32"/>
      <c r="AM8" s="32"/>
      <c r="AN8" s="32"/>
      <c r="AO8" s="32"/>
      <c r="AP8" s="32"/>
      <c r="AQ8" s="32"/>
      <c r="AR8" s="36"/>
      <c r="AS8" s="32" t="s">
        <v>959</v>
      </c>
      <c r="AU8" s="32"/>
      <c r="AV8" s="32"/>
      <c r="AW8" s="32"/>
      <c r="AX8" s="32"/>
      <c r="BG8" s="2446"/>
      <c r="BH8" s="2446"/>
      <c r="BI8" s="2446"/>
      <c r="BJ8" s="2446"/>
      <c r="BK8" s="2446"/>
      <c r="BL8" s="2446"/>
      <c r="BM8" s="2446"/>
      <c r="BN8" s="2446"/>
      <c r="BO8" s="2446"/>
      <c r="BP8" s="2446"/>
      <c r="BQ8" s="2446"/>
    </row>
    <row r="9" spans="1:69" ht="15.75">
      <c r="A9" s="32"/>
      <c r="B9" s="32"/>
      <c r="C9" s="32"/>
      <c r="D9" s="32"/>
      <c r="E9" s="32"/>
      <c r="F9" s="32"/>
      <c r="G9" s="32"/>
      <c r="H9" s="32"/>
      <c r="I9" s="32"/>
      <c r="J9" s="32"/>
      <c r="K9" s="32"/>
      <c r="L9" s="32"/>
      <c r="M9" s="32"/>
      <c r="N9" s="32"/>
      <c r="O9" s="32"/>
      <c r="P9" s="32"/>
      <c r="Q9" s="32"/>
      <c r="R9" s="32"/>
      <c r="S9" s="32"/>
      <c r="T9" s="32"/>
      <c r="U9" s="32"/>
      <c r="V9" s="32"/>
      <c r="AC9" s="32"/>
      <c r="AD9" s="32"/>
      <c r="AE9" s="32"/>
      <c r="AF9" s="32"/>
      <c r="AG9" s="32"/>
      <c r="AH9" s="32"/>
      <c r="AI9" s="32"/>
      <c r="AJ9" s="32"/>
      <c r="AK9" s="32"/>
      <c r="AL9" s="32"/>
      <c r="AM9" s="32"/>
      <c r="AN9" s="32"/>
      <c r="AO9" s="32"/>
      <c r="AP9" s="32"/>
      <c r="AQ9" s="32"/>
      <c r="AR9" s="32"/>
      <c r="AS9" s="32"/>
      <c r="AT9" s="32"/>
      <c r="AU9" s="32"/>
      <c r="AV9" s="32"/>
      <c r="AW9" s="32"/>
      <c r="AX9" s="32"/>
      <c r="BG9" s="2446"/>
      <c r="BH9" s="2446"/>
      <c r="BI9" s="2446"/>
      <c r="BJ9" s="2446"/>
      <c r="BK9" s="2446"/>
      <c r="BL9" s="2446"/>
      <c r="BM9" s="2446"/>
      <c r="BN9" s="2446"/>
      <c r="BO9" s="2446"/>
      <c r="BP9" s="2446"/>
      <c r="BQ9" s="2446"/>
    </row>
    <row r="10" spans="1:69" ht="15.75">
      <c r="A10" s="32"/>
      <c r="B10" s="36"/>
      <c r="C10" s="32"/>
      <c r="D10" s="32" t="s">
        <v>960</v>
      </c>
      <c r="E10" s="32"/>
      <c r="F10" s="32"/>
      <c r="G10" s="32"/>
      <c r="H10" s="32"/>
      <c r="I10" s="32"/>
      <c r="J10" s="32"/>
      <c r="K10" s="32"/>
      <c r="L10" s="32"/>
      <c r="M10" s="32"/>
      <c r="N10" s="32"/>
      <c r="O10" s="32"/>
      <c r="P10" s="32" t="s">
        <v>961</v>
      </c>
      <c r="Q10" s="32"/>
      <c r="R10" s="32"/>
      <c r="S10" s="32"/>
      <c r="T10" s="2438"/>
      <c r="U10" s="2434"/>
      <c r="V10" s="2434"/>
      <c r="W10" s="2434"/>
      <c r="AC10" s="32"/>
      <c r="AD10" s="36"/>
      <c r="AE10" s="32"/>
      <c r="AF10" s="32" t="s">
        <v>962</v>
      </c>
      <c r="AH10" s="32"/>
      <c r="AI10" s="32"/>
      <c r="AJ10" s="32"/>
      <c r="AK10" s="32"/>
      <c r="AL10" s="32"/>
      <c r="AM10" s="32"/>
      <c r="AN10" s="32"/>
      <c r="AO10" s="32"/>
      <c r="AP10" s="32"/>
      <c r="AQ10" s="32"/>
      <c r="AR10" s="32" t="s">
        <v>961</v>
      </c>
      <c r="AS10" s="32"/>
      <c r="AT10" s="32"/>
      <c r="AU10" s="32"/>
      <c r="AV10" s="2438"/>
      <c r="AW10" s="2434"/>
      <c r="AX10" s="2434"/>
      <c r="AY10" s="2434"/>
    </row>
    <row r="11" spans="1:69" ht="15.75">
      <c r="A11" s="32"/>
      <c r="B11" s="32"/>
      <c r="C11" s="32"/>
      <c r="D11" s="32"/>
      <c r="E11" s="32"/>
      <c r="F11" s="32"/>
      <c r="G11" s="32"/>
      <c r="H11" s="32"/>
      <c r="I11" s="32"/>
      <c r="J11" s="32"/>
      <c r="K11" s="32"/>
      <c r="L11" s="32"/>
      <c r="M11" s="32"/>
      <c r="N11" s="32"/>
      <c r="O11" s="32"/>
      <c r="P11" s="32"/>
      <c r="Q11" s="32"/>
      <c r="R11" s="32"/>
      <c r="S11" s="32"/>
      <c r="T11" s="32"/>
      <c r="U11" s="32"/>
      <c r="V11" s="32"/>
      <c r="AC11" s="32"/>
      <c r="AD11" s="32"/>
      <c r="AE11" s="32"/>
      <c r="AF11" s="32"/>
      <c r="AG11" s="32"/>
      <c r="AH11" s="32"/>
      <c r="AI11" s="32"/>
      <c r="AJ11" s="32"/>
      <c r="AK11" s="32"/>
      <c r="AL11" s="32"/>
      <c r="AM11" s="32"/>
      <c r="AN11" s="32"/>
      <c r="AO11" s="32"/>
      <c r="AP11" s="32"/>
      <c r="AQ11" s="32"/>
      <c r="AR11" s="32"/>
      <c r="AS11" s="32"/>
      <c r="AT11" s="32"/>
      <c r="AU11" s="32"/>
      <c r="AV11" s="32"/>
      <c r="AW11" s="32"/>
      <c r="AX11" s="32"/>
    </row>
    <row r="12" spans="1:69" ht="15.75">
      <c r="A12" s="32"/>
      <c r="B12" s="36"/>
      <c r="C12" s="32"/>
      <c r="D12" s="32" t="s">
        <v>963</v>
      </c>
      <c r="E12" s="32"/>
      <c r="F12" s="32"/>
      <c r="G12" s="32"/>
      <c r="H12" s="32"/>
      <c r="I12" s="32"/>
      <c r="J12" s="32"/>
      <c r="K12" s="32"/>
      <c r="L12" s="32"/>
      <c r="M12" s="32"/>
      <c r="N12" s="32"/>
      <c r="O12" s="32"/>
      <c r="P12" s="2431"/>
      <c r="Q12" s="2434"/>
      <c r="R12" s="2434"/>
      <c r="S12" s="2434"/>
      <c r="T12" s="2434"/>
      <c r="U12" s="2434"/>
      <c r="V12" s="2434"/>
      <c r="W12" s="2434"/>
      <c r="AC12" s="32"/>
      <c r="AD12" s="36"/>
      <c r="AE12" s="32"/>
      <c r="AF12" s="32" t="s">
        <v>963</v>
      </c>
      <c r="AG12" s="32"/>
      <c r="AH12" s="32"/>
      <c r="AI12" s="32"/>
      <c r="AJ12" s="32"/>
      <c r="AK12" s="32"/>
      <c r="AL12" s="32"/>
      <c r="AM12" s="32"/>
      <c r="AN12" s="32"/>
      <c r="AO12" s="32"/>
      <c r="AP12" s="32"/>
      <c r="AQ12" s="32"/>
      <c r="AR12" s="2431"/>
      <c r="AS12" s="2434"/>
      <c r="AT12" s="2434"/>
      <c r="AU12" s="2434"/>
      <c r="AV12" s="2434"/>
      <c r="AW12" s="2434"/>
      <c r="AX12" s="2434"/>
      <c r="AY12" s="2434"/>
    </row>
    <row r="13" spans="1:69" ht="15.75">
      <c r="A13" s="32"/>
      <c r="B13" s="32"/>
      <c r="C13" s="32"/>
      <c r="D13" s="32"/>
      <c r="E13" s="32"/>
      <c r="F13" s="32"/>
      <c r="G13" s="32"/>
      <c r="H13" s="32"/>
      <c r="I13" s="32"/>
      <c r="J13" s="32"/>
      <c r="K13" s="32"/>
      <c r="L13" s="32"/>
      <c r="M13" s="32"/>
      <c r="N13" s="32"/>
      <c r="O13" s="32"/>
      <c r="P13" s="32"/>
      <c r="Q13" s="32"/>
      <c r="R13" s="32"/>
      <c r="S13" s="32"/>
      <c r="T13" s="32"/>
      <c r="U13" s="32"/>
      <c r="V13" s="32"/>
      <c r="AC13" s="32"/>
      <c r="AD13" s="32"/>
      <c r="AE13" s="32"/>
      <c r="AF13" s="32"/>
      <c r="AG13" s="32"/>
      <c r="AH13" s="32"/>
      <c r="AI13" s="32"/>
      <c r="AJ13" s="32"/>
      <c r="AK13" s="32"/>
      <c r="AL13" s="32"/>
      <c r="AM13" s="32"/>
      <c r="AO13" s="32"/>
      <c r="AP13" s="32"/>
      <c r="AQ13" s="32"/>
      <c r="AR13" s="32"/>
      <c r="AS13" s="32"/>
      <c r="AT13" s="32"/>
      <c r="AU13" s="32"/>
      <c r="AV13" s="32"/>
      <c r="AW13" s="32"/>
      <c r="AX13" s="32"/>
    </row>
    <row r="14" spans="1:69" ht="15.75">
      <c r="A14" s="32"/>
      <c r="B14" s="36"/>
      <c r="C14" s="32"/>
      <c r="D14" s="32" t="s">
        <v>964</v>
      </c>
      <c r="E14" s="32"/>
      <c r="F14" s="32"/>
      <c r="G14" s="32"/>
      <c r="H14" s="32"/>
      <c r="I14" s="32"/>
      <c r="J14" s="32"/>
      <c r="K14" s="32"/>
      <c r="M14" s="32"/>
      <c r="N14" s="32"/>
      <c r="O14" s="32"/>
      <c r="P14" s="2431"/>
      <c r="Q14" s="2434"/>
      <c r="R14" s="2434"/>
      <c r="S14" s="2434"/>
      <c r="T14" s="2434"/>
      <c r="U14" s="2434"/>
      <c r="V14" s="2434"/>
      <c r="W14" s="2434"/>
      <c r="AC14" s="32"/>
      <c r="AD14" s="36"/>
      <c r="AE14" s="32"/>
      <c r="AF14" s="32" t="s">
        <v>964</v>
      </c>
      <c r="AG14" s="32"/>
      <c r="AH14" s="32"/>
      <c r="AI14" s="32"/>
      <c r="AJ14" s="32"/>
      <c r="AK14" s="32"/>
      <c r="AL14" s="32"/>
      <c r="AM14" s="32"/>
      <c r="AO14" s="32"/>
      <c r="AP14" s="32"/>
      <c r="AQ14" s="32"/>
      <c r="AR14" s="2431"/>
      <c r="AS14" s="2434"/>
      <c r="AT14" s="2434"/>
      <c r="AU14" s="2434"/>
      <c r="AV14" s="2434"/>
      <c r="AW14" s="2434"/>
      <c r="AX14" s="2434"/>
      <c r="AY14" s="2434"/>
    </row>
    <row r="15" spans="1:69" ht="15.75">
      <c r="A15" s="32"/>
      <c r="B15" s="32"/>
      <c r="C15" s="32"/>
      <c r="D15" s="32"/>
      <c r="E15" s="32"/>
      <c r="F15" s="32"/>
      <c r="G15" s="32"/>
      <c r="H15" s="32"/>
      <c r="I15" s="32"/>
      <c r="J15" s="32"/>
      <c r="K15" s="32"/>
      <c r="L15" s="32"/>
      <c r="M15" s="32"/>
      <c r="N15" s="32"/>
      <c r="O15" s="32"/>
      <c r="P15" s="32"/>
      <c r="Q15" s="32"/>
      <c r="R15" s="32"/>
      <c r="S15" s="32"/>
      <c r="T15" s="32"/>
      <c r="U15" s="32"/>
      <c r="V15" s="32"/>
      <c r="AC15" s="32"/>
      <c r="AD15" s="32"/>
      <c r="AE15" s="32"/>
      <c r="AF15" s="32"/>
      <c r="AG15" s="32"/>
      <c r="AH15" s="32"/>
      <c r="AI15" s="32"/>
      <c r="AJ15" s="32"/>
      <c r="AK15" s="32"/>
      <c r="AL15" s="32"/>
      <c r="AM15" s="32"/>
      <c r="AN15" s="32"/>
      <c r="AO15" s="32"/>
      <c r="AP15" s="32"/>
      <c r="AQ15" s="32"/>
      <c r="AR15" s="32"/>
      <c r="AS15" s="32"/>
      <c r="AT15" s="32"/>
      <c r="AU15" s="32"/>
      <c r="AV15" s="32"/>
      <c r="AW15" s="32"/>
      <c r="AX15" s="32"/>
    </row>
    <row r="16" spans="1:69" ht="15.75">
      <c r="A16" s="32"/>
      <c r="B16" s="32" t="s">
        <v>965</v>
      </c>
      <c r="E16" s="2431"/>
      <c r="F16" s="2434"/>
      <c r="G16" s="2434"/>
      <c r="H16" s="2434"/>
      <c r="I16" s="2434"/>
      <c r="J16" s="2434"/>
      <c r="K16" s="32" t="s">
        <v>966</v>
      </c>
      <c r="N16" s="32"/>
      <c r="P16" s="32"/>
      <c r="Q16" s="2431"/>
      <c r="R16" s="2434"/>
      <c r="S16" s="2434"/>
      <c r="T16" s="2434"/>
      <c r="U16" s="2434"/>
      <c r="V16" s="2434"/>
      <c r="W16" s="2434"/>
      <c r="AC16" s="32"/>
      <c r="AD16" s="32" t="s">
        <v>965</v>
      </c>
      <c r="AG16" s="2431"/>
      <c r="AH16" s="2434"/>
      <c r="AI16" s="2434"/>
      <c r="AJ16" s="2434"/>
      <c r="AK16" s="2434"/>
      <c r="AL16" s="2434"/>
      <c r="AM16" s="32" t="s">
        <v>966</v>
      </c>
      <c r="AP16" s="32"/>
      <c r="AR16" s="32"/>
      <c r="AS16" s="2431"/>
      <c r="AT16" s="2434"/>
      <c r="AU16" s="2434"/>
      <c r="AV16" s="2434"/>
      <c r="AW16" s="2434"/>
      <c r="AX16" s="2434"/>
      <c r="AY16" s="2434"/>
    </row>
    <row r="17" spans="1:51" ht="15.75">
      <c r="A17" s="32"/>
      <c r="B17" s="32"/>
      <c r="C17" s="32"/>
      <c r="D17" s="32"/>
      <c r="E17" s="32"/>
      <c r="F17" s="32"/>
      <c r="G17" s="32"/>
      <c r="H17" s="32"/>
      <c r="I17" s="32"/>
      <c r="J17" s="32"/>
      <c r="K17" s="32"/>
      <c r="L17" s="32"/>
      <c r="M17" s="32"/>
      <c r="N17" s="32"/>
      <c r="O17" s="32"/>
      <c r="P17" s="32"/>
      <c r="Q17" s="32"/>
      <c r="R17" s="32"/>
      <c r="S17" s="32"/>
      <c r="T17" s="32"/>
      <c r="U17" s="32"/>
      <c r="V17" s="32"/>
      <c r="AC17" s="32"/>
      <c r="AD17" s="32"/>
      <c r="AE17" s="32"/>
      <c r="AF17" s="32"/>
      <c r="AG17" s="32"/>
      <c r="AH17" s="32"/>
      <c r="AI17" s="32"/>
      <c r="AJ17" s="32"/>
      <c r="AK17" s="32"/>
      <c r="AL17" s="32"/>
      <c r="AM17" s="32"/>
      <c r="AN17" s="32"/>
      <c r="AO17" s="32"/>
      <c r="AP17" s="32"/>
      <c r="AQ17" s="32"/>
      <c r="AR17" s="32"/>
      <c r="AS17" s="32"/>
      <c r="AT17" s="32"/>
      <c r="AU17" s="32"/>
      <c r="AV17" s="32"/>
      <c r="AW17" s="32"/>
      <c r="AX17" s="32"/>
    </row>
    <row r="18" spans="1:51" ht="15.75">
      <c r="A18" s="32"/>
      <c r="B18" s="32"/>
      <c r="C18" s="32"/>
      <c r="D18" s="32"/>
      <c r="E18" s="32"/>
      <c r="F18" s="32"/>
      <c r="G18" s="32"/>
      <c r="H18" s="32"/>
      <c r="I18" s="32"/>
      <c r="J18" s="32"/>
      <c r="K18" s="32"/>
      <c r="L18" s="32"/>
      <c r="M18" s="32"/>
      <c r="N18" s="32"/>
      <c r="O18" s="32"/>
      <c r="P18" s="32"/>
      <c r="Q18" s="32"/>
      <c r="R18" s="32"/>
      <c r="S18" s="32"/>
      <c r="T18" s="32"/>
      <c r="U18" s="32"/>
      <c r="V18" s="32"/>
      <c r="AC18" s="32"/>
      <c r="AD18" s="32"/>
      <c r="AE18" s="32"/>
      <c r="AF18" s="32"/>
      <c r="AG18" s="32"/>
      <c r="AH18" s="32"/>
      <c r="AI18" s="32"/>
      <c r="AJ18" s="32"/>
      <c r="AK18" s="32"/>
      <c r="AL18" s="32"/>
      <c r="AM18" s="32"/>
      <c r="AN18" s="32"/>
      <c r="AO18" s="32"/>
      <c r="AP18" s="32"/>
      <c r="AQ18" s="32"/>
      <c r="AR18" s="32"/>
      <c r="AS18" s="32"/>
      <c r="AT18" s="32"/>
      <c r="AU18" s="32"/>
      <c r="AV18" s="32"/>
      <c r="AW18" s="32"/>
      <c r="AX18" s="32"/>
    </row>
    <row r="19" spans="1:51" ht="15.75">
      <c r="A19" s="32"/>
      <c r="B19" s="32"/>
      <c r="C19" s="32"/>
      <c r="D19" s="35" t="s">
        <v>967</v>
      </c>
      <c r="E19" s="32"/>
      <c r="F19" s="32"/>
      <c r="G19" s="32"/>
      <c r="H19" s="32"/>
      <c r="I19" s="32"/>
      <c r="J19" s="32"/>
      <c r="K19" s="32"/>
      <c r="L19" s="32"/>
      <c r="M19" s="32"/>
      <c r="N19" s="32"/>
      <c r="O19" s="32"/>
      <c r="P19" s="32"/>
      <c r="Q19" s="32"/>
      <c r="R19" s="32"/>
      <c r="S19" s="32"/>
      <c r="T19" s="32"/>
      <c r="U19" s="32"/>
      <c r="V19" s="32"/>
      <c r="AC19" s="32"/>
      <c r="AD19" s="32"/>
      <c r="AE19" s="32"/>
      <c r="AF19" s="35" t="s">
        <v>967</v>
      </c>
      <c r="AG19" s="32"/>
      <c r="AH19" s="32"/>
      <c r="AI19" s="32"/>
      <c r="AJ19" s="32"/>
      <c r="AK19" s="32"/>
      <c r="AL19" s="32"/>
      <c r="AM19" s="32"/>
      <c r="AN19" s="32"/>
      <c r="AO19" s="32"/>
      <c r="AP19" s="32"/>
      <c r="AQ19" s="32"/>
      <c r="AR19" s="32"/>
      <c r="AS19" s="32"/>
      <c r="AT19" s="32"/>
      <c r="AU19" s="32"/>
      <c r="AV19" s="32"/>
      <c r="AW19" s="32"/>
      <c r="AX19" s="32"/>
    </row>
    <row r="20" spans="1:51" ht="6" customHeight="1">
      <c r="A20" s="32"/>
      <c r="B20" s="32"/>
      <c r="C20" s="32"/>
      <c r="D20" s="32"/>
      <c r="E20" s="32"/>
      <c r="F20" s="32"/>
      <c r="G20" s="32"/>
      <c r="H20" s="32"/>
      <c r="I20" s="32"/>
      <c r="J20" s="32"/>
      <c r="K20" s="32"/>
      <c r="L20" s="32"/>
      <c r="M20" s="32"/>
      <c r="N20" s="32"/>
      <c r="O20" s="32"/>
      <c r="P20" s="32"/>
      <c r="Q20" s="32"/>
      <c r="R20" s="32"/>
      <c r="S20" s="32"/>
      <c r="T20" s="32"/>
      <c r="U20" s="32"/>
      <c r="V20" s="32"/>
      <c r="AC20" s="32"/>
      <c r="AD20" s="32"/>
      <c r="AE20" s="32"/>
      <c r="AF20" s="32"/>
      <c r="AG20" s="32"/>
      <c r="AH20" s="32"/>
      <c r="AI20" s="32"/>
      <c r="AJ20" s="32"/>
      <c r="AK20" s="32"/>
      <c r="AL20" s="32"/>
      <c r="AM20" s="32"/>
      <c r="AN20" s="32"/>
      <c r="AO20" s="32"/>
      <c r="AP20" s="32"/>
      <c r="AQ20" s="32"/>
      <c r="AR20" s="32"/>
      <c r="AS20" s="32"/>
      <c r="AT20" s="32"/>
      <c r="AU20" s="32"/>
      <c r="AV20" s="32"/>
      <c r="AW20" s="32"/>
      <c r="AX20" s="32"/>
    </row>
    <row r="21" spans="1:51" ht="15.75">
      <c r="A21" s="32"/>
      <c r="B21" s="32"/>
      <c r="C21" s="32"/>
      <c r="E21" s="33" t="s">
        <v>8</v>
      </c>
      <c r="F21" s="2438"/>
      <c r="G21" s="2434"/>
      <c r="H21" s="2434"/>
      <c r="I21" s="2434"/>
      <c r="J21" s="2434"/>
      <c r="K21" s="2434"/>
      <c r="L21" s="2434"/>
      <c r="M21" s="2434"/>
      <c r="N21" s="32"/>
      <c r="P21" s="33" t="s">
        <v>461</v>
      </c>
      <c r="Q21" s="2429"/>
      <c r="R21" s="2439"/>
      <c r="S21" s="2439"/>
      <c r="T21" s="32"/>
      <c r="U21" s="32"/>
      <c r="V21" s="32"/>
      <c r="AC21" s="32"/>
      <c r="AD21" s="32"/>
      <c r="AE21" s="32"/>
      <c r="AG21" s="33" t="s">
        <v>8</v>
      </c>
      <c r="AH21" s="2438"/>
      <c r="AI21" s="2434"/>
      <c r="AJ21" s="2434"/>
      <c r="AK21" s="2434"/>
      <c r="AL21" s="2434"/>
      <c r="AM21" s="2434"/>
      <c r="AN21" s="2434"/>
      <c r="AO21" s="2434"/>
      <c r="AP21" s="32"/>
      <c r="AR21" s="33" t="s">
        <v>461</v>
      </c>
      <c r="AS21" s="2429"/>
      <c r="AT21" s="2439"/>
      <c r="AU21" s="2439"/>
      <c r="AV21" s="35"/>
      <c r="AW21" s="32"/>
      <c r="AX21" s="32"/>
    </row>
    <row r="22" spans="1:51" ht="15.75">
      <c r="A22" s="32"/>
      <c r="B22" s="32"/>
      <c r="C22" s="32"/>
      <c r="E22" s="33"/>
      <c r="F22" s="32"/>
      <c r="G22" s="32"/>
      <c r="H22" s="32"/>
      <c r="I22" s="32"/>
      <c r="J22" s="32"/>
      <c r="K22" s="32"/>
      <c r="L22" s="32"/>
      <c r="M22" s="32"/>
      <c r="N22" s="32"/>
      <c r="O22" s="32"/>
      <c r="P22" s="32"/>
      <c r="Q22" s="32"/>
      <c r="R22" s="32"/>
      <c r="S22" s="32"/>
      <c r="T22" s="32"/>
      <c r="U22" s="32"/>
      <c r="V22" s="32"/>
      <c r="AC22" s="32"/>
      <c r="AD22" s="32"/>
      <c r="AE22" s="32"/>
      <c r="AG22" s="33"/>
      <c r="AH22" s="32"/>
      <c r="AI22" s="32"/>
      <c r="AJ22" s="32"/>
      <c r="AK22" s="32"/>
      <c r="AL22" s="32"/>
      <c r="AM22" s="32"/>
      <c r="AN22" s="32"/>
      <c r="AO22" s="32"/>
      <c r="AP22" s="32"/>
      <c r="AQ22" s="32"/>
      <c r="AR22" s="32"/>
      <c r="AS22" s="32"/>
      <c r="AT22" s="32"/>
      <c r="AU22" s="32"/>
      <c r="AV22" s="32"/>
      <c r="AW22" s="32"/>
      <c r="AX22" s="32"/>
    </row>
    <row r="23" spans="1:51" ht="15.75">
      <c r="A23" s="32"/>
      <c r="B23" s="32"/>
      <c r="C23" s="32"/>
      <c r="E23" s="33" t="s">
        <v>968</v>
      </c>
      <c r="F23" s="2431"/>
      <c r="G23" s="2434"/>
      <c r="H23" s="2434"/>
      <c r="I23" s="2434"/>
      <c r="J23" s="2434"/>
      <c r="K23" s="2434"/>
      <c r="L23" s="2434"/>
      <c r="M23" s="2434"/>
      <c r="N23" s="32"/>
      <c r="O23" s="32"/>
      <c r="P23" s="32"/>
      <c r="Q23" s="32"/>
      <c r="R23" s="32"/>
      <c r="S23" s="32"/>
      <c r="T23" s="32"/>
      <c r="U23" s="32"/>
      <c r="V23" s="32"/>
      <c r="AC23" s="32"/>
      <c r="AD23" s="32"/>
      <c r="AE23" s="32"/>
      <c r="AG23" s="33" t="s">
        <v>968</v>
      </c>
      <c r="AH23" s="2431"/>
      <c r="AI23" s="2434"/>
      <c r="AJ23" s="2434"/>
      <c r="AK23" s="2434"/>
      <c r="AL23" s="2434"/>
      <c r="AM23" s="2434"/>
      <c r="AN23" s="2434"/>
      <c r="AO23" s="2434"/>
      <c r="AP23" s="32"/>
      <c r="AQ23" s="32"/>
      <c r="AR23" s="32"/>
      <c r="AS23" s="32"/>
      <c r="AT23" s="32"/>
      <c r="AU23" s="32"/>
      <c r="AV23" s="32"/>
      <c r="AW23" s="32"/>
      <c r="AX23" s="32"/>
    </row>
    <row r="24" spans="1:51" ht="15.75">
      <c r="A24" s="32"/>
      <c r="B24" s="32"/>
      <c r="C24" s="32"/>
      <c r="D24" s="32"/>
      <c r="E24" s="32"/>
      <c r="F24" s="32"/>
      <c r="G24" s="32"/>
      <c r="H24" s="32"/>
      <c r="I24" s="32"/>
      <c r="J24" s="32"/>
      <c r="K24" s="32"/>
      <c r="L24" s="32"/>
      <c r="M24" s="32"/>
      <c r="N24" s="32"/>
      <c r="O24" s="32"/>
      <c r="P24" s="32"/>
      <c r="Q24" s="32"/>
      <c r="R24" s="32"/>
      <c r="S24" s="32"/>
      <c r="T24" s="32"/>
      <c r="U24" s="32"/>
      <c r="V24" s="32"/>
      <c r="AC24" s="32"/>
      <c r="AD24" s="32"/>
      <c r="AE24" s="32"/>
      <c r="AF24" s="32"/>
      <c r="AG24" s="32"/>
      <c r="AH24" s="32"/>
      <c r="AI24" s="32"/>
      <c r="AJ24" s="32"/>
      <c r="AK24" s="32"/>
      <c r="AL24" s="32"/>
      <c r="AM24" s="32"/>
      <c r="AN24" s="32"/>
      <c r="AO24" s="32"/>
      <c r="AP24" s="32"/>
      <c r="AQ24" s="32"/>
      <c r="AR24" s="32"/>
      <c r="AS24" s="32"/>
      <c r="AT24" s="32"/>
      <c r="AU24" s="32"/>
      <c r="AV24" s="32"/>
      <c r="AW24" s="32"/>
      <c r="AX24" s="32"/>
    </row>
    <row r="25" spans="1:51" ht="15.75">
      <c r="A25" s="32"/>
      <c r="B25" s="32"/>
      <c r="C25" s="32"/>
      <c r="E25" s="33" t="s">
        <v>969</v>
      </c>
      <c r="F25" s="2431"/>
      <c r="G25" s="2434"/>
      <c r="H25" s="2434"/>
      <c r="I25" s="2434"/>
      <c r="J25" s="2434"/>
      <c r="K25" s="2434"/>
      <c r="L25" s="2434"/>
      <c r="M25" s="2434"/>
      <c r="N25" s="32"/>
      <c r="O25" s="32"/>
      <c r="P25" s="32"/>
      <c r="Q25" s="32"/>
      <c r="R25" s="32"/>
      <c r="S25" s="32"/>
      <c r="T25" s="32"/>
      <c r="U25" s="32"/>
      <c r="V25" s="32"/>
      <c r="AC25" s="32"/>
      <c r="AD25" s="32"/>
      <c r="AE25" s="32"/>
      <c r="AG25" s="33" t="s">
        <v>969</v>
      </c>
      <c r="AH25" s="2431"/>
      <c r="AI25" s="2434"/>
      <c r="AJ25" s="2434"/>
      <c r="AK25" s="2434"/>
      <c r="AL25" s="2434"/>
      <c r="AM25" s="2434"/>
      <c r="AN25" s="2434"/>
      <c r="AO25" s="2434"/>
      <c r="AP25" s="32"/>
      <c r="AQ25" s="32"/>
      <c r="AR25" s="32"/>
      <c r="AS25" s="32"/>
      <c r="AT25" s="32"/>
      <c r="AU25" s="32"/>
      <c r="AV25" s="32"/>
      <c r="AW25" s="32"/>
      <c r="AX25" s="32"/>
    </row>
    <row r="26" spans="1:51" ht="15.75">
      <c r="A26" s="32"/>
      <c r="B26" s="32"/>
      <c r="C26" s="32"/>
      <c r="D26" s="32"/>
      <c r="E26" s="32"/>
      <c r="F26" s="32"/>
      <c r="G26" s="32"/>
      <c r="H26" s="32"/>
      <c r="I26" s="32"/>
      <c r="J26" s="32"/>
      <c r="K26" s="32"/>
      <c r="L26" s="32"/>
      <c r="M26" s="32"/>
      <c r="N26" s="32"/>
      <c r="O26" s="32"/>
      <c r="P26" s="32"/>
      <c r="Q26" s="32"/>
      <c r="R26" s="32"/>
      <c r="S26" s="32"/>
      <c r="T26" s="32"/>
      <c r="U26" s="32"/>
      <c r="V26" s="32"/>
      <c r="AC26" s="32"/>
      <c r="AD26" s="32"/>
      <c r="AE26" s="32"/>
      <c r="AF26" s="32"/>
      <c r="AG26" s="32"/>
      <c r="AH26" s="32"/>
      <c r="AI26" s="32"/>
      <c r="AJ26" s="32"/>
      <c r="AK26" s="32"/>
      <c r="AL26" s="32"/>
      <c r="AM26" s="32"/>
      <c r="AN26" s="32"/>
      <c r="AO26" s="32"/>
      <c r="AP26" s="32"/>
      <c r="AQ26" s="32"/>
      <c r="AR26" s="32"/>
      <c r="AS26" s="32"/>
      <c r="AT26" s="32"/>
      <c r="AU26" s="32"/>
      <c r="AV26" s="32"/>
      <c r="AW26" s="32"/>
      <c r="AX26" s="32"/>
    </row>
    <row r="27" spans="1:51" ht="15.75">
      <c r="A27" s="32"/>
      <c r="C27" s="32"/>
      <c r="D27" s="33" t="s">
        <v>950</v>
      </c>
      <c r="E27" s="2431"/>
      <c r="F27" s="2436"/>
      <c r="G27" s="2436"/>
      <c r="H27" s="2436"/>
      <c r="I27" s="2436"/>
      <c r="J27" s="2436"/>
      <c r="K27" s="2436"/>
      <c r="L27" s="2436"/>
      <c r="M27" s="2436"/>
      <c r="N27" s="2436"/>
      <c r="O27" s="2436"/>
      <c r="P27" s="2436"/>
      <c r="Q27" s="2436"/>
      <c r="R27" s="2436"/>
      <c r="S27" s="2436"/>
      <c r="T27" s="2436"/>
      <c r="U27" s="2436"/>
      <c r="V27" s="2436"/>
      <c r="AC27" s="32"/>
      <c r="AE27" s="32"/>
      <c r="AF27" s="33" t="s">
        <v>950</v>
      </c>
      <c r="AG27" s="2431"/>
      <c r="AH27" s="2436"/>
      <c r="AI27" s="2436"/>
      <c r="AJ27" s="2436"/>
      <c r="AK27" s="2436"/>
      <c r="AL27" s="2436"/>
      <c r="AM27" s="2436"/>
      <c r="AN27" s="2436"/>
      <c r="AO27" s="2436"/>
      <c r="AP27" s="2436"/>
      <c r="AQ27" s="2436"/>
      <c r="AR27" s="2436"/>
      <c r="AS27" s="2436"/>
      <c r="AT27" s="2436"/>
      <c r="AU27" s="2436"/>
      <c r="AV27" s="2436"/>
      <c r="AW27" s="2436"/>
      <c r="AX27" s="2436"/>
    </row>
    <row r="28" spans="1:51" ht="15.75">
      <c r="A28" s="32"/>
      <c r="B28" s="35"/>
      <c r="C28" s="35"/>
      <c r="D28" s="35"/>
      <c r="E28" s="35"/>
      <c r="F28" s="35"/>
      <c r="G28" s="35"/>
      <c r="H28" s="35"/>
      <c r="I28" s="35"/>
      <c r="J28" s="35"/>
      <c r="K28" s="35"/>
      <c r="L28" s="35"/>
      <c r="M28" s="35"/>
      <c r="N28" s="35"/>
      <c r="O28" s="35"/>
      <c r="P28" s="35"/>
      <c r="Q28" s="35"/>
      <c r="R28" s="35"/>
      <c r="S28" s="35"/>
      <c r="T28" s="35"/>
      <c r="U28" s="35"/>
      <c r="V28" s="35"/>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1" ht="15.75">
      <c r="A29" s="32"/>
      <c r="B29" s="2431"/>
      <c r="C29" s="2434"/>
      <c r="D29" s="2434"/>
      <c r="E29" s="2434"/>
      <c r="F29" s="2434"/>
      <c r="G29" s="2434"/>
      <c r="H29" s="2434"/>
      <c r="I29" s="2434"/>
      <c r="J29" s="2434"/>
      <c r="K29" s="2434"/>
      <c r="L29" s="2434"/>
      <c r="M29" s="2434"/>
      <c r="N29" s="2434"/>
      <c r="O29" s="2434"/>
      <c r="P29" s="2434"/>
      <c r="Q29" s="2434"/>
      <c r="R29" s="2434"/>
      <c r="S29" s="2434"/>
      <c r="T29" s="2434"/>
      <c r="U29" s="2434"/>
      <c r="V29" s="2434"/>
      <c r="AC29" s="32"/>
      <c r="AD29" s="2431"/>
      <c r="AE29" s="2434"/>
      <c r="AF29" s="2434"/>
      <c r="AG29" s="2434"/>
      <c r="AH29" s="2434"/>
      <c r="AI29" s="2434"/>
      <c r="AJ29" s="2434"/>
      <c r="AK29" s="2434"/>
      <c r="AL29" s="2434"/>
      <c r="AM29" s="2434"/>
      <c r="AN29" s="2434"/>
      <c r="AO29" s="2434"/>
      <c r="AP29" s="2434"/>
      <c r="AQ29" s="2434"/>
      <c r="AR29" s="2434"/>
      <c r="AS29" s="2434"/>
      <c r="AT29" s="2434"/>
      <c r="AU29" s="2434"/>
      <c r="AV29" s="2434"/>
      <c r="AW29" s="2434"/>
      <c r="AX29" s="2434"/>
      <c r="AY29" s="2434"/>
    </row>
    <row r="30" spans="1:51" ht="15.75">
      <c r="A30" s="32"/>
      <c r="B30" s="32"/>
      <c r="C30" s="32"/>
      <c r="D30" s="32"/>
      <c r="E30" s="32"/>
      <c r="F30" s="32"/>
      <c r="G30" s="32"/>
      <c r="H30" s="32"/>
      <c r="I30" s="32"/>
      <c r="J30" s="32"/>
      <c r="K30" s="32"/>
      <c r="L30" s="32"/>
      <c r="M30" s="32"/>
      <c r="N30" s="32"/>
      <c r="O30" s="32"/>
      <c r="P30" s="32"/>
      <c r="Q30" s="32"/>
      <c r="R30" s="32"/>
      <c r="S30" s="32"/>
      <c r="T30" s="32"/>
      <c r="U30" s="32"/>
      <c r="V30" s="32"/>
      <c r="AC30" s="32"/>
      <c r="AD30" s="32"/>
      <c r="AE30" s="32"/>
      <c r="AF30" s="32"/>
      <c r="AG30" s="32"/>
      <c r="AH30" s="32"/>
      <c r="AI30" s="32"/>
      <c r="AJ30" s="32"/>
      <c r="AK30" s="32"/>
      <c r="AL30" s="32"/>
      <c r="AM30" s="32"/>
      <c r="AN30" s="32"/>
      <c r="AO30" s="32"/>
      <c r="AP30" s="32"/>
      <c r="AQ30" s="32"/>
      <c r="AR30" s="32"/>
      <c r="AS30" s="32"/>
      <c r="AT30" s="32"/>
      <c r="AU30" s="32"/>
      <c r="AV30" s="32"/>
      <c r="AW30" s="32"/>
      <c r="AX30" s="32"/>
    </row>
    <row r="31" spans="1:51" ht="15.75">
      <c r="A31" s="32"/>
      <c r="B31" s="32"/>
      <c r="C31" s="32"/>
      <c r="D31" s="32"/>
      <c r="E31" s="32"/>
      <c r="F31" s="32"/>
      <c r="G31" s="32"/>
      <c r="H31" s="32"/>
      <c r="I31" s="32"/>
      <c r="J31" s="32"/>
      <c r="K31" s="32"/>
      <c r="L31" s="32"/>
      <c r="M31" s="32"/>
      <c r="N31" s="32"/>
      <c r="O31" s="32"/>
      <c r="P31" s="32"/>
      <c r="Q31" s="32"/>
      <c r="R31" s="32"/>
      <c r="S31" s="32"/>
      <c r="T31" s="32"/>
      <c r="U31" s="32"/>
      <c r="V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1" ht="15.75">
      <c r="A32" s="32"/>
      <c r="B32" s="32"/>
      <c r="C32" s="32"/>
      <c r="D32" s="32"/>
      <c r="E32" s="33" t="s">
        <v>970</v>
      </c>
      <c r="F32" s="2440"/>
      <c r="G32" s="2441"/>
      <c r="H32" s="2441"/>
      <c r="I32" s="32" t="s">
        <v>971</v>
      </c>
      <c r="J32" s="2442"/>
      <c r="K32" s="2441"/>
      <c r="L32" s="2441"/>
      <c r="M32" s="32"/>
      <c r="N32" s="32"/>
      <c r="O32" s="32"/>
      <c r="P32" s="32"/>
      <c r="Q32" s="32"/>
      <c r="R32" s="32"/>
      <c r="S32" s="32"/>
      <c r="T32" s="32"/>
      <c r="U32" s="32"/>
      <c r="V32" s="32"/>
      <c r="AC32" s="32"/>
      <c r="AD32" s="32"/>
      <c r="AE32" s="32"/>
      <c r="AF32" s="32"/>
      <c r="AG32" s="33" t="s">
        <v>970</v>
      </c>
      <c r="AH32" s="2429"/>
      <c r="AI32" s="2439"/>
      <c r="AJ32" s="2439"/>
      <c r="AK32" s="32" t="s">
        <v>971</v>
      </c>
      <c r="AL32" s="2429"/>
      <c r="AM32" s="2439"/>
      <c r="AN32" s="2439"/>
      <c r="AO32" s="32"/>
      <c r="AP32" s="32"/>
      <c r="AQ32" s="32"/>
      <c r="AR32" s="32"/>
      <c r="AS32" s="32"/>
      <c r="AT32" s="32"/>
      <c r="AU32" s="32"/>
      <c r="AV32" s="32"/>
      <c r="AW32" s="32"/>
      <c r="AX32" s="32"/>
    </row>
    <row r="33" spans="1:50" ht="15.75">
      <c r="A33" s="32"/>
      <c r="B33" s="32"/>
      <c r="C33" s="32"/>
      <c r="D33" s="32"/>
      <c r="E33" s="33"/>
      <c r="F33" s="32"/>
      <c r="G33" s="32"/>
      <c r="H33" s="32"/>
      <c r="I33" s="32"/>
      <c r="J33" s="32"/>
      <c r="K33" s="32"/>
      <c r="L33" s="32"/>
      <c r="M33" s="32"/>
      <c r="N33" s="32"/>
      <c r="O33" s="32"/>
      <c r="P33" s="32"/>
      <c r="Q33" s="32"/>
      <c r="R33" s="32"/>
      <c r="S33" s="32"/>
      <c r="T33" s="32"/>
      <c r="U33" s="32"/>
      <c r="V33" s="32"/>
      <c r="AC33" s="32"/>
      <c r="AD33" s="32"/>
      <c r="AE33" s="32"/>
      <c r="AF33" s="32"/>
      <c r="AG33" s="33"/>
      <c r="AH33" s="32"/>
      <c r="AI33" s="32"/>
      <c r="AJ33" s="32"/>
      <c r="AK33" s="32"/>
      <c r="AL33" s="32"/>
      <c r="AM33" s="32"/>
      <c r="AN33" s="32"/>
      <c r="AO33" s="32"/>
      <c r="AP33" s="32"/>
      <c r="AQ33" s="32"/>
      <c r="AR33" s="32"/>
      <c r="AS33" s="32"/>
      <c r="AT33" s="32"/>
      <c r="AU33" s="32"/>
      <c r="AV33" s="32"/>
      <c r="AW33" s="32"/>
      <c r="AX33" s="32"/>
    </row>
    <row r="34" spans="1:50" ht="15.75">
      <c r="A34" s="32"/>
      <c r="B34" s="32"/>
      <c r="D34" s="32"/>
      <c r="E34" s="33" t="s">
        <v>972</v>
      </c>
      <c r="F34" s="2443"/>
      <c r="G34" s="2444"/>
      <c r="H34" s="2444"/>
      <c r="I34" s="32"/>
      <c r="J34" s="32"/>
      <c r="K34" s="32"/>
      <c r="L34" s="32"/>
      <c r="M34" s="32"/>
      <c r="N34" s="32"/>
      <c r="O34" s="32"/>
      <c r="P34" s="32"/>
      <c r="Q34" s="32"/>
      <c r="R34" s="32"/>
      <c r="S34" s="32"/>
      <c r="T34" s="32"/>
      <c r="U34" s="32"/>
      <c r="V34" s="32"/>
      <c r="AC34" s="32"/>
      <c r="AD34" s="32"/>
      <c r="AF34" s="32"/>
      <c r="AG34" s="33" t="s">
        <v>972</v>
      </c>
      <c r="AH34" s="2443"/>
      <c r="AI34" s="2444"/>
      <c r="AJ34" s="2444"/>
      <c r="AK34" s="32"/>
      <c r="AL34" s="32"/>
      <c r="AM34" s="32"/>
      <c r="AN34" s="32"/>
      <c r="AO34" s="32"/>
      <c r="AP34" s="32"/>
      <c r="AQ34" s="32"/>
      <c r="AR34" s="32"/>
      <c r="AS34" s="32"/>
      <c r="AT34" s="32"/>
      <c r="AU34" s="32"/>
      <c r="AV34" s="32"/>
      <c r="AW34" s="32"/>
      <c r="AX34" s="32"/>
    </row>
    <row r="35" spans="1:50" ht="15.75">
      <c r="A35" s="32"/>
      <c r="B35" s="32"/>
      <c r="C35" s="32"/>
      <c r="D35" s="32"/>
      <c r="E35" s="32"/>
      <c r="F35" s="32"/>
      <c r="G35" s="32"/>
      <c r="H35" s="32"/>
      <c r="I35" s="32"/>
      <c r="J35" s="32"/>
      <c r="K35" s="32"/>
      <c r="L35" s="32"/>
      <c r="M35" s="32"/>
      <c r="N35" s="32"/>
      <c r="O35" s="32"/>
      <c r="P35" s="32"/>
      <c r="Q35" s="32"/>
      <c r="R35" s="32"/>
      <c r="S35" s="32"/>
      <c r="T35" s="32"/>
      <c r="U35" s="32"/>
      <c r="V35" s="32"/>
      <c r="AC35" s="32"/>
      <c r="AD35" s="32"/>
      <c r="AE35" s="32"/>
      <c r="AF35" s="32"/>
      <c r="AG35" s="32"/>
      <c r="AH35" s="32"/>
      <c r="AI35" s="32"/>
      <c r="AJ35" s="32"/>
      <c r="AK35" s="32"/>
      <c r="AL35" s="32"/>
      <c r="AM35" s="32"/>
      <c r="AN35" s="32"/>
      <c r="AO35" s="32"/>
      <c r="AP35" s="32"/>
      <c r="AQ35" s="32"/>
      <c r="AR35" s="32"/>
      <c r="AS35" s="32"/>
      <c r="AT35" s="32"/>
      <c r="AU35" s="32"/>
      <c r="AV35" s="32"/>
      <c r="AW35" s="32"/>
      <c r="AX35" s="32"/>
    </row>
    <row r="36" spans="1:50" ht="15.75">
      <c r="A36" s="32"/>
      <c r="B36" s="32"/>
      <c r="D36" s="32"/>
      <c r="E36" s="33" t="s">
        <v>893</v>
      </c>
      <c r="F36" s="2431"/>
      <c r="G36" s="2434"/>
      <c r="H36" s="2434"/>
      <c r="I36" s="2434"/>
      <c r="J36" s="2434"/>
      <c r="K36" s="2434"/>
      <c r="L36" s="2434"/>
      <c r="M36" s="2434"/>
      <c r="N36" s="2434"/>
      <c r="O36" s="2434"/>
      <c r="P36" s="2434"/>
      <c r="Q36" s="2434"/>
      <c r="R36" s="32"/>
      <c r="S36" s="32"/>
      <c r="T36" s="32"/>
      <c r="U36" s="32"/>
      <c r="V36" s="32"/>
      <c r="AC36" s="32"/>
      <c r="AD36" s="32"/>
      <c r="AF36" s="32"/>
      <c r="AG36" s="33" t="s">
        <v>893</v>
      </c>
      <c r="AH36" s="2431"/>
      <c r="AI36" s="2434"/>
      <c r="AJ36" s="2434"/>
      <c r="AK36" s="2434"/>
      <c r="AL36" s="2434"/>
      <c r="AM36" s="2434"/>
      <c r="AN36" s="2434"/>
      <c r="AO36" s="2434"/>
      <c r="AP36" s="2434"/>
      <c r="AQ36" s="2434"/>
      <c r="AR36" s="2434"/>
      <c r="AS36" s="2434"/>
      <c r="AT36" s="32"/>
      <c r="AU36" s="32"/>
      <c r="AV36" s="32"/>
      <c r="AW36" s="32"/>
      <c r="AX36" s="32"/>
    </row>
    <row r="37" spans="1:50" ht="15.75">
      <c r="A37" s="32"/>
      <c r="B37" s="32"/>
      <c r="D37" s="32"/>
      <c r="E37" s="33"/>
      <c r="F37" s="32"/>
      <c r="G37" s="32"/>
      <c r="H37" s="32"/>
      <c r="I37" s="32"/>
      <c r="J37" s="32"/>
      <c r="K37" s="32"/>
      <c r="L37" s="32"/>
      <c r="M37" s="32"/>
      <c r="N37" s="32"/>
      <c r="O37" s="32"/>
      <c r="P37" s="32"/>
      <c r="Q37" s="32"/>
      <c r="R37" s="32"/>
      <c r="S37" s="32"/>
      <c r="T37" s="32"/>
      <c r="U37" s="32"/>
      <c r="V37" s="32"/>
      <c r="AC37" s="32"/>
      <c r="AD37" s="32"/>
      <c r="AF37" s="32"/>
      <c r="AG37" s="33"/>
      <c r="AH37" s="32"/>
      <c r="AI37" s="32"/>
      <c r="AJ37" s="32"/>
      <c r="AK37" s="32"/>
      <c r="AL37" s="32"/>
      <c r="AM37" s="32"/>
      <c r="AN37" s="32"/>
      <c r="AO37" s="32"/>
      <c r="AP37" s="32"/>
      <c r="AQ37" s="32"/>
      <c r="AR37" s="32"/>
      <c r="AS37" s="32"/>
      <c r="AT37" s="32"/>
      <c r="AU37" s="32"/>
      <c r="AV37" s="32"/>
      <c r="AW37" s="32"/>
      <c r="AX37" s="32"/>
    </row>
    <row r="38" spans="1:50" ht="15.75">
      <c r="A38" s="32"/>
      <c r="B38" s="32"/>
      <c r="D38" s="32"/>
      <c r="E38" s="33" t="s">
        <v>973</v>
      </c>
      <c r="F38" s="2431"/>
      <c r="G38" s="2434"/>
      <c r="H38" s="2434"/>
      <c r="I38" s="2434"/>
      <c r="J38" s="2434"/>
      <c r="K38" s="2434"/>
      <c r="L38" s="2434"/>
      <c r="M38" s="2434"/>
      <c r="N38" s="2434"/>
      <c r="O38" s="2434"/>
      <c r="P38" s="2434"/>
      <c r="Q38" s="2434"/>
      <c r="R38" s="32"/>
      <c r="S38" s="32"/>
      <c r="T38" s="32"/>
      <c r="U38" s="32"/>
      <c r="V38" s="32"/>
      <c r="AC38" s="32"/>
      <c r="AD38" s="32"/>
      <c r="AF38" s="32"/>
      <c r="AG38" s="33" t="s">
        <v>973</v>
      </c>
      <c r="AH38" s="2431"/>
      <c r="AI38" s="2434"/>
      <c r="AJ38" s="2434"/>
      <c r="AK38" s="2434"/>
      <c r="AL38" s="2434"/>
      <c r="AM38" s="2434"/>
      <c r="AN38" s="2434"/>
      <c r="AO38" s="2434"/>
      <c r="AP38" s="2434"/>
      <c r="AQ38" s="2434"/>
      <c r="AR38" s="2434"/>
      <c r="AS38" s="2434"/>
      <c r="AT38" s="32"/>
      <c r="AU38" s="32"/>
      <c r="AV38" s="32"/>
      <c r="AW38" s="32"/>
      <c r="AX38" s="32"/>
    </row>
    <row r="39" spans="1:50" ht="15.75">
      <c r="A39" s="32"/>
      <c r="B39" s="32"/>
      <c r="D39" s="32"/>
      <c r="E39" s="33"/>
      <c r="F39" s="32"/>
      <c r="G39" s="32"/>
      <c r="H39" s="32"/>
      <c r="I39" s="32"/>
      <c r="J39" s="32"/>
      <c r="K39" s="32"/>
      <c r="L39" s="32"/>
      <c r="M39" s="32"/>
      <c r="N39" s="32"/>
      <c r="O39" s="32"/>
      <c r="P39" s="32"/>
      <c r="Q39" s="32"/>
      <c r="R39" s="32"/>
      <c r="S39" s="32"/>
      <c r="T39" s="32"/>
      <c r="U39" s="32"/>
      <c r="V39" s="32"/>
      <c r="AC39" s="32"/>
      <c r="AD39" s="32"/>
      <c r="AF39" s="32"/>
      <c r="AG39" s="33"/>
      <c r="AH39" s="32"/>
      <c r="AI39" s="32"/>
      <c r="AJ39" s="32"/>
      <c r="AK39" s="32"/>
      <c r="AL39" s="32"/>
      <c r="AM39" s="32"/>
      <c r="AN39" s="32"/>
      <c r="AO39" s="32"/>
      <c r="AP39" s="32"/>
      <c r="AQ39" s="32"/>
      <c r="AR39" s="32"/>
      <c r="AS39" s="32"/>
      <c r="AT39" s="32"/>
      <c r="AU39" s="32"/>
      <c r="AV39" s="32"/>
      <c r="AW39" s="32"/>
      <c r="AX39" s="32"/>
    </row>
    <row r="40" spans="1:50" ht="15.75">
      <c r="A40" s="32"/>
      <c r="B40" s="32"/>
      <c r="D40" s="32"/>
      <c r="E40" s="33" t="s">
        <v>895</v>
      </c>
      <c r="F40" s="2431"/>
      <c r="G40" s="2434"/>
      <c r="H40" s="2434"/>
      <c r="I40" s="2434"/>
      <c r="J40" s="2434"/>
      <c r="K40" s="2434"/>
      <c r="L40" s="2434"/>
      <c r="M40" s="2434"/>
      <c r="N40" s="2434"/>
      <c r="O40" s="2434"/>
      <c r="P40" s="2434"/>
      <c r="Q40" s="2434"/>
      <c r="R40" s="32"/>
      <c r="S40" s="32"/>
      <c r="T40" s="32"/>
      <c r="U40" s="32"/>
      <c r="V40" s="32"/>
      <c r="AC40" s="32"/>
      <c r="AD40" s="32"/>
      <c r="AF40" s="32"/>
      <c r="AG40" s="33" t="s">
        <v>895</v>
      </c>
      <c r="AH40" s="2431"/>
      <c r="AI40" s="2434"/>
      <c r="AJ40" s="2434"/>
      <c r="AK40" s="2434"/>
      <c r="AL40" s="2434"/>
      <c r="AM40" s="2434"/>
      <c r="AN40" s="2434"/>
      <c r="AO40" s="2434"/>
      <c r="AP40" s="2434"/>
      <c r="AQ40" s="2434"/>
      <c r="AR40" s="2434"/>
      <c r="AS40" s="2434"/>
      <c r="AT40" s="32"/>
      <c r="AU40" s="32"/>
      <c r="AV40" s="32"/>
      <c r="AW40" s="32"/>
      <c r="AX40" s="32"/>
    </row>
    <row r="41" spans="1:50" ht="15.75">
      <c r="A41" s="32"/>
      <c r="B41" s="32"/>
      <c r="D41" s="32"/>
      <c r="E41" s="33"/>
      <c r="F41" s="32"/>
      <c r="G41" s="32"/>
      <c r="H41" s="32"/>
      <c r="I41" s="32"/>
      <c r="J41" s="32"/>
      <c r="K41" s="32"/>
      <c r="L41" s="32"/>
      <c r="M41" s="32"/>
      <c r="N41" s="32"/>
      <c r="O41" s="32"/>
      <c r="P41" s="32"/>
      <c r="Q41" s="32"/>
      <c r="R41" s="32"/>
      <c r="S41" s="32"/>
      <c r="T41" s="32"/>
      <c r="U41" s="32"/>
      <c r="V41" s="32"/>
      <c r="AC41" s="32"/>
      <c r="AD41" s="32"/>
      <c r="AF41" s="32"/>
      <c r="AG41" s="33"/>
      <c r="AH41" s="32"/>
      <c r="AI41" s="32"/>
      <c r="AJ41" s="32"/>
      <c r="AK41" s="32"/>
      <c r="AL41" s="32"/>
      <c r="AM41" s="32"/>
      <c r="AN41" s="32"/>
      <c r="AO41" s="32"/>
      <c r="AP41" s="32"/>
      <c r="AQ41" s="32"/>
      <c r="AR41" s="32"/>
      <c r="AS41" s="32"/>
      <c r="AT41" s="32"/>
      <c r="AU41" s="32"/>
      <c r="AV41" s="32"/>
      <c r="AW41" s="32"/>
      <c r="AX41" s="32"/>
    </row>
    <row r="42" spans="1:50" ht="15.75">
      <c r="A42" s="32"/>
      <c r="B42" s="32"/>
      <c r="D42" s="32"/>
      <c r="E42" s="33"/>
      <c r="F42" s="32"/>
      <c r="G42" s="32"/>
      <c r="H42" s="32"/>
      <c r="I42" s="32"/>
      <c r="J42" s="32"/>
      <c r="K42" s="32"/>
      <c r="L42" s="32"/>
      <c r="M42" s="32"/>
      <c r="N42" s="32"/>
      <c r="O42" s="32"/>
      <c r="P42" s="32"/>
      <c r="Q42" s="32"/>
      <c r="R42" s="32"/>
      <c r="S42" s="32"/>
      <c r="T42" s="32"/>
      <c r="U42" s="32"/>
      <c r="V42" s="32"/>
      <c r="AC42" s="32"/>
      <c r="AD42" s="32"/>
      <c r="AF42" s="32"/>
      <c r="AG42" s="33"/>
      <c r="AH42" s="32"/>
      <c r="AI42" s="32"/>
      <c r="AJ42" s="32"/>
      <c r="AK42" s="32"/>
      <c r="AL42" s="32"/>
      <c r="AM42" s="32"/>
      <c r="AN42" s="32"/>
      <c r="AO42" s="32"/>
      <c r="AP42" s="32"/>
      <c r="AQ42" s="32"/>
      <c r="AR42" s="32"/>
      <c r="AS42" s="32"/>
      <c r="AT42" s="32"/>
      <c r="AU42" s="32"/>
      <c r="AV42" s="32"/>
      <c r="AW42" s="32"/>
      <c r="AX42" s="32"/>
    </row>
    <row r="43" spans="1:50" ht="15.75">
      <c r="A43" s="32"/>
      <c r="B43" s="32"/>
      <c r="D43" s="32"/>
      <c r="E43" s="33"/>
      <c r="F43" s="32"/>
      <c r="G43" s="32"/>
      <c r="H43" s="32"/>
      <c r="I43" s="32"/>
      <c r="J43" s="32"/>
      <c r="K43" s="32"/>
      <c r="L43" s="32"/>
      <c r="M43" s="32"/>
      <c r="N43" s="32"/>
      <c r="O43" s="32"/>
      <c r="P43" s="32"/>
      <c r="Q43" s="32"/>
      <c r="R43" s="32"/>
      <c r="S43" s="32"/>
      <c r="T43" s="32"/>
      <c r="U43" s="32"/>
      <c r="V43" s="32"/>
      <c r="AC43" s="32"/>
      <c r="AD43" s="32"/>
      <c r="AF43" s="32"/>
      <c r="AG43" s="33"/>
      <c r="AH43" s="32"/>
      <c r="AI43" s="32"/>
      <c r="AJ43" s="32"/>
      <c r="AK43" s="32"/>
      <c r="AL43" s="32"/>
      <c r="AM43" s="32"/>
      <c r="AN43" s="32"/>
      <c r="AO43" s="32"/>
      <c r="AP43" s="32"/>
      <c r="AQ43" s="32"/>
      <c r="AR43" s="32"/>
      <c r="AS43" s="32"/>
      <c r="AT43" s="32"/>
      <c r="AU43" s="32"/>
      <c r="AV43" s="32"/>
      <c r="AW43" s="32"/>
      <c r="AX43" s="32"/>
    </row>
    <row r="44" spans="1:50" ht="15.75">
      <c r="A44" s="32"/>
      <c r="B44" s="32"/>
      <c r="D44" s="32"/>
      <c r="E44" s="33"/>
      <c r="F44" s="32"/>
      <c r="G44" s="32"/>
      <c r="H44" s="32"/>
      <c r="I44" s="32"/>
      <c r="J44" s="32"/>
      <c r="K44" s="32"/>
      <c r="L44" s="32"/>
      <c r="M44" s="32"/>
      <c r="N44" s="32"/>
      <c r="O44" s="32"/>
      <c r="P44" s="32"/>
      <c r="Q44" s="32"/>
      <c r="R44" s="32"/>
      <c r="S44" s="32"/>
      <c r="T44" s="32"/>
      <c r="U44" s="32"/>
      <c r="V44" s="32"/>
      <c r="AC44" s="32"/>
      <c r="AD44" s="32"/>
      <c r="AF44" s="32"/>
      <c r="AG44" s="33"/>
      <c r="AH44" s="32"/>
      <c r="AI44" s="32"/>
      <c r="AJ44" s="32"/>
      <c r="AK44" s="32"/>
      <c r="AL44" s="32"/>
      <c r="AM44" s="32"/>
      <c r="AN44" s="32"/>
      <c r="AO44" s="32"/>
      <c r="AP44" s="32"/>
      <c r="AQ44" s="32"/>
      <c r="AR44" s="32"/>
      <c r="AS44" s="32"/>
      <c r="AT44" s="32"/>
      <c r="AU44" s="32"/>
      <c r="AV44" s="32"/>
      <c r="AW44" s="32"/>
      <c r="AX44" s="32"/>
    </row>
    <row r="45" spans="1:50" ht="15.75">
      <c r="A45" s="32"/>
      <c r="B45" s="32"/>
      <c r="D45" s="32"/>
      <c r="E45" s="33"/>
      <c r="F45" s="32"/>
      <c r="G45" s="32"/>
      <c r="H45" s="32"/>
      <c r="I45" s="32"/>
      <c r="J45" s="32"/>
      <c r="K45" s="32"/>
      <c r="L45" s="32"/>
      <c r="M45" s="32"/>
      <c r="N45" s="32"/>
      <c r="O45" s="32"/>
      <c r="P45" s="32"/>
      <c r="Q45" s="32"/>
      <c r="R45" s="32"/>
      <c r="S45" s="32"/>
      <c r="T45" s="32"/>
      <c r="U45" s="32"/>
      <c r="V45" s="32"/>
      <c r="AC45" s="32"/>
      <c r="AD45" s="32"/>
      <c r="AF45" s="32"/>
      <c r="AG45" s="33"/>
      <c r="AH45" s="32"/>
      <c r="AI45" s="32"/>
      <c r="AJ45" s="32"/>
      <c r="AK45" s="32"/>
      <c r="AL45" s="32"/>
      <c r="AM45" s="32"/>
      <c r="AN45" s="32"/>
      <c r="AO45" s="32"/>
      <c r="AP45" s="32"/>
      <c r="AQ45" s="32"/>
      <c r="AR45" s="32"/>
      <c r="AS45" s="32"/>
      <c r="AT45" s="32"/>
      <c r="AU45" s="32"/>
      <c r="AV45" s="32"/>
      <c r="AW45" s="32"/>
      <c r="AX45" s="32"/>
    </row>
    <row r="46" spans="1:50" ht="15.75">
      <c r="A46" s="32"/>
      <c r="B46" s="32"/>
      <c r="D46" s="32"/>
      <c r="E46" s="33"/>
      <c r="F46" s="32"/>
      <c r="G46" s="32"/>
      <c r="H46" s="32"/>
      <c r="I46" s="32"/>
      <c r="J46" s="32"/>
      <c r="K46" s="32"/>
      <c r="L46" s="32"/>
      <c r="M46" s="32"/>
      <c r="N46" s="32"/>
      <c r="O46" s="32"/>
      <c r="P46" s="32"/>
      <c r="Q46" s="32"/>
      <c r="R46" s="32"/>
      <c r="S46" s="32"/>
      <c r="T46" s="32"/>
      <c r="U46" s="32"/>
      <c r="V46" s="32"/>
      <c r="AC46" s="32"/>
      <c r="AD46" s="32"/>
      <c r="AF46" s="32"/>
      <c r="AG46" s="33"/>
      <c r="AH46" s="32"/>
      <c r="AI46" s="32"/>
      <c r="AJ46" s="32"/>
      <c r="AK46" s="32"/>
      <c r="AL46" s="32"/>
      <c r="AM46" s="32"/>
      <c r="AN46" s="32"/>
      <c r="AO46" s="32"/>
      <c r="AP46" s="32"/>
      <c r="AQ46" s="32"/>
      <c r="AR46" s="32"/>
      <c r="AS46" s="32"/>
      <c r="AT46" s="32"/>
      <c r="AU46" s="32"/>
      <c r="AV46" s="32"/>
      <c r="AW46" s="32"/>
      <c r="AX46" s="32"/>
    </row>
    <row r="47" spans="1:50" ht="12.75" customHeight="1">
      <c r="A47" s="32"/>
      <c r="B47" s="32"/>
      <c r="C47" s="32"/>
      <c r="D47" s="32"/>
      <c r="E47" s="32"/>
      <c r="F47" s="32"/>
      <c r="G47" s="32"/>
      <c r="H47" s="32"/>
      <c r="I47" s="32"/>
      <c r="J47" s="32"/>
      <c r="K47" s="32"/>
      <c r="L47" s="32"/>
      <c r="M47" s="32"/>
      <c r="N47" s="32"/>
      <c r="O47" s="32"/>
      <c r="P47" s="32"/>
      <c r="Q47" s="32"/>
      <c r="R47" s="32"/>
      <c r="S47" s="32"/>
      <c r="T47" s="32"/>
      <c r="U47" s="32"/>
      <c r="V47" s="32"/>
    </row>
    <row r="48" spans="1:50" ht="23.25">
      <c r="A48" s="31"/>
      <c r="AC48" s="31"/>
    </row>
    <row r="49" spans="1:51" ht="15.75">
      <c r="A49" s="32"/>
      <c r="B49" s="32"/>
      <c r="C49" s="32"/>
      <c r="D49" s="32"/>
      <c r="E49" s="32"/>
      <c r="F49" s="32"/>
      <c r="G49" s="32"/>
      <c r="H49" s="32"/>
      <c r="I49" s="32"/>
      <c r="J49" s="32"/>
      <c r="K49" s="32"/>
      <c r="L49" s="32"/>
      <c r="M49" s="33" t="s">
        <v>955</v>
      </c>
      <c r="N49" s="2431"/>
      <c r="O49" s="2434"/>
      <c r="P49" s="2434"/>
      <c r="Q49" s="2434"/>
      <c r="R49" s="2434"/>
      <c r="S49" s="2434"/>
      <c r="T49" s="2434"/>
      <c r="U49" s="2434"/>
      <c r="V49" s="2434"/>
      <c r="AC49" s="32"/>
      <c r="AD49" s="32"/>
      <c r="AE49" s="32"/>
      <c r="AF49" s="32"/>
      <c r="AG49" s="32"/>
      <c r="AH49" s="32"/>
      <c r="AI49" s="32"/>
      <c r="AJ49" s="32"/>
      <c r="AK49" s="32"/>
      <c r="AL49" s="32"/>
      <c r="AM49" s="32"/>
      <c r="AN49" s="32"/>
      <c r="AO49" s="33" t="s">
        <v>955</v>
      </c>
      <c r="AP49" s="2431"/>
      <c r="AQ49" s="2434"/>
      <c r="AR49" s="2434"/>
      <c r="AS49" s="2434"/>
      <c r="AT49" s="2434"/>
      <c r="AU49" s="2434"/>
      <c r="AV49" s="2434"/>
      <c r="AW49" s="2434"/>
      <c r="AX49" s="2434"/>
    </row>
    <row r="50" spans="1:51" ht="15.75">
      <c r="A50" s="32"/>
      <c r="B50" s="32"/>
      <c r="C50" s="32"/>
      <c r="D50" s="32"/>
      <c r="E50" s="32"/>
      <c r="F50" s="32"/>
      <c r="G50" s="32"/>
      <c r="H50" s="32"/>
      <c r="I50" s="32"/>
      <c r="J50" s="32"/>
      <c r="K50" s="32"/>
      <c r="L50" s="32"/>
      <c r="M50" s="32"/>
      <c r="N50" s="32"/>
      <c r="O50" s="32"/>
      <c r="P50" s="32"/>
      <c r="Q50" s="32"/>
      <c r="R50" s="32"/>
      <c r="S50" s="32"/>
      <c r="T50" s="32"/>
      <c r="U50" s="32"/>
      <c r="V50" s="32"/>
      <c r="AC50" s="32"/>
      <c r="AD50" s="32"/>
      <c r="AE50" s="32"/>
      <c r="AF50" s="32"/>
      <c r="AG50" s="32"/>
      <c r="AH50" s="32"/>
      <c r="AI50" s="32"/>
      <c r="AJ50" s="32"/>
      <c r="AK50" s="32"/>
      <c r="AL50" s="32"/>
      <c r="AM50" s="32"/>
      <c r="AN50" s="32"/>
      <c r="AO50" s="32"/>
      <c r="AP50" s="32"/>
      <c r="AQ50" s="32"/>
      <c r="AR50" s="32"/>
      <c r="AS50" s="32"/>
      <c r="AT50" s="32"/>
      <c r="AU50" s="32"/>
      <c r="AV50" s="32"/>
      <c r="AW50" s="32"/>
      <c r="AX50" s="32"/>
    </row>
    <row r="51" spans="1:51" ht="18.75">
      <c r="A51" s="32"/>
      <c r="B51" s="32"/>
      <c r="C51" s="32"/>
      <c r="E51" s="32"/>
      <c r="F51" s="34" t="s">
        <v>956</v>
      </c>
      <c r="G51" s="34"/>
      <c r="H51" s="34"/>
      <c r="I51" s="34"/>
      <c r="J51" s="34"/>
      <c r="K51" s="34"/>
      <c r="L51" s="34"/>
      <c r="M51" s="34"/>
      <c r="N51" s="34"/>
      <c r="O51" s="34"/>
      <c r="P51" s="34"/>
      <c r="Q51" s="34"/>
      <c r="R51" s="34"/>
      <c r="S51" s="34"/>
      <c r="T51" s="34"/>
      <c r="U51" s="34"/>
      <c r="V51" s="32"/>
      <c r="AC51" s="32"/>
      <c r="AD51" s="32"/>
      <c r="AE51" s="32"/>
      <c r="AG51" s="32"/>
      <c r="AH51" s="34" t="s">
        <v>956</v>
      </c>
      <c r="AI51" s="34"/>
      <c r="AJ51" s="34"/>
      <c r="AK51" s="34"/>
      <c r="AL51" s="34"/>
      <c r="AM51" s="34"/>
      <c r="AN51" s="34"/>
      <c r="AO51" s="34"/>
      <c r="AP51" s="34"/>
      <c r="AQ51" s="34"/>
      <c r="AR51" s="34"/>
      <c r="AS51" s="34"/>
      <c r="AT51" s="34"/>
      <c r="AU51" s="34"/>
      <c r="AV51" s="34"/>
      <c r="AW51" s="34"/>
      <c r="AX51" s="32"/>
    </row>
    <row r="52" spans="1:51" ht="15.75">
      <c r="A52" s="32"/>
      <c r="B52" s="32"/>
      <c r="C52" s="32"/>
      <c r="D52" s="35"/>
      <c r="E52" s="32"/>
      <c r="F52" s="32"/>
      <c r="G52" s="32"/>
      <c r="H52" s="32"/>
      <c r="I52" s="32"/>
      <c r="J52" s="32"/>
      <c r="K52" s="32"/>
      <c r="L52" s="32"/>
      <c r="M52" s="32"/>
      <c r="N52" s="32"/>
      <c r="O52" s="32"/>
      <c r="P52" s="32"/>
      <c r="Q52" s="32"/>
      <c r="R52" s="32"/>
      <c r="S52" s="32"/>
      <c r="T52" s="32"/>
      <c r="U52" s="32"/>
      <c r="V52" s="32"/>
      <c r="AC52" s="32"/>
      <c r="AD52" s="32"/>
      <c r="AE52" s="32"/>
      <c r="AF52" s="35"/>
      <c r="AG52" s="32"/>
      <c r="AH52" s="32"/>
      <c r="AI52" s="32"/>
      <c r="AJ52" s="32"/>
      <c r="AK52" s="32"/>
      <c r="AL52" s="32"/>
      <c r="AM52" s="32"/>
      <c r="AN52" s="32"/>
      <c r="AO52" s="32"/>
      <c r="AP52" s="32"/>
      <c r="AQ52" s="32"/>
      <c r="AR52" s="32"/>
      <c r="AS52" s="32"/>
      <c r="AT52" s="32"/>
      <c r="AU52" s="32"/>
      <c r="AV52" s="32"/>
      <c r="AW52" s="32"/>
      <c r="AX52" s="32"/>
    </row>
    <row r="53" spans="1:51" ht="15.75">
      <c r="A53" s="32"/>
      <c r="B53" s="32"/>
      <c r="C53" s="32"/>
      <c r="D53" s="35" t="s">
        <v>957</v>
      </c>
      <c r="E53" s="32"/>
      <c r="F53" s="32"/>
      <c r="G53" s="32"/>
      <c r="H53" s="32"/>
      <c r="I53" s="32"/>
      <c r="J53" s="32"/>
      <c r="K53" s="32"/>
      <c r="L53" s="32"/>
      <c r="M53" s="32"/>
      <c r="N53" s="32"/>
      <c r="O53" s="32"/>
      <c r="P53" s="32"/>
      <c r="Q53" s="32"/>
      <c r="R53" s="32"/>
      <c r="S53" s="32"/>
      <c r="T53" s="32"/>
      <c r="U53" s="32"/>
      <c r="V53" s="32"/>
      <c r="AC53" s="32"/>
      <c r="AD53" s="32"/>
      <c r="AE53" s="32"/>
      <c r="AF53" s="35" t="s">
        <v>957</v>
      </c>
      <c r="AG53" s="32"/>
      <c r="AH53" s="32"/>
      <c r="AI53" s="32"/>
      <c r="AJ53" s="32"/>
      <c r="AK53" s="32"/>
      <c r="AL53" s="32"/>
      <c r="AM53" s="32"/>
      <c r="AN53" s="32"/>
      <c r="AO53" s="32"/>
      <c r="AP53" s="32"/>
      <c r="AQ53" s="32"/>
      <c r="AR53" s="32"/>
      <c r="AS53" s="32"/>
      <c r="AT53" s="32"/>
      <c r="AU53" s="32"/>
      <c r="AV53" s="32"/>
      <c r="AW53" s="32"/>
      <c r="AX53" s="32"/>
    </row>
    <row r="54" spans="1:51" ht="15.75">
      <c r="A54" s="32"/>
      <c r="B54" s="32"/>
      <c r="C54" s="32"/>
      <c r="D54" s="32"/>
      <c r="E54" s="32"/>
      <c r="F54" s="32"/>
      <c r="G54" s="32"/>
      <c r="H54" s="32"/>
      <c r="I54" s="32"/>
      <c r="J54" s="32"/>
      <c r="K54" s="32"/>
      <c r="L54" s="32"/>
      <c r="M54" s="32"/>
      <c r="N54" s="32"/>
      <c r="O54" s="32"/>
      <c r="P54" s="32"/>
      <c r="Q54" s="32"/>
      <c r="R54" s="32"/>
      <c r="S54" s="32"/>
      <c r="T54" s="32"/>
      <c r="U54" s="32"/>
      <c r="V54" s="32"/>
      <c r="AC54" s="32"/>
      <c r="AD54" s="32"/>
      <c r="AE54" s="32"/>
      <c r="AF54" s="32"/>
      <c r="AG54" s="32"/>
      <c r="AH54" s="32"/>
      <c r="AI54" s="32"/>
      <c r="AJ54" s="32"/>
      <c r="AK54" s="32"/>
      <c r="AL54" s="32"/>
      <c r="AM54" s="32"/>
      <c r="AN54" s="32"/>
      <c r="AO54" s="32"/>
      <c r="AP54" s="32"/>
      <c r="AQ54" s="32"/>
      <c r="AR54" s="32"/>
      <c r="AS54" s="32"/>
      <c r="AT54" s="32"/>
      <c r="AU54" s="32"/>
      <c r="AV54" s="32"/>
      <c r="AW54" s="32"/>
      <c r="AX54" s="32"/>
    </row>
    <row r="55" spans="1:51" ht="15.75">
      <c r="A55" s="32"/>
      <c r="B55" s="36"/>
      <c r="C55" s="32"/>
      <c r="D55" s="32" t="s">
        <v>958</v>
      </c>
      <c r="E55" s="32"/>
      <c r="F55" s="32"/>
      <c r="G55" s="32"/>
      <c r="H55" s="32"/>
      <c r="I55" s="32"/>
      <c r="J55" s="32"/>
      <c r="K55" s="32"/>
      <c r="L55" s="32"/>
      <c r="M55" s="32"/>
      <c r="N55" s="32"/>
      <c r="O55" s="32"/>
      <c r="P55" s="36"/>
      <c r="Q55" s="32" t="s">
        <v>959</v>
      </c>
      <c r="S55" s="32"/>
      <c r="T55" s="32"/>
      <c r="U55" s="32"/>
      <c r="V55" s="32"/>
      <c r="AC55" s="32"/>
      <c r="AD55" s="36"/>
      <c r="AE55" s="32"/>
      <c r="AF55" s="32" t="s">
        <v>958</v>
      </c>
      <c r="AG55" s="32"/>
      <c r="AH55" s="32"/>
      <c r="AI55" s="32"/>
      <c r="AJ55" s="32"/>
      <c r="AK55" s="32"/>
      <c r="AL55" s="32"/>
      <c r="AM55" s="32"/>
      <c r="AN55" s="32"/>
      <c r="AO55" s="32"/>
      <c r="AP55" s="32"/>
      <c r="AQ55" s="32"/>
      <c r="AR55" s="36"/>
      <c r="AS55" s="32" t="s">
        <v>959</v>
      </c>
      <c r="AU55" s="32"/>
      <c r="AV55" s="32"/>
      <c r="AW55" s="32"/>
      <c r="AX55" s="32"/>
    </row>
    <row r="56" spans="1:51" ht="15.75">
      <c r="A56" s="32"/>
      <c r="B56" s="32"/>
      <c r="C56" s="32"/>
      <c r="D56" s="32"/>
      <c r="E56" s="32"/>
      <c r="F56" s="32"/>
      <c r="G56" s="32"/>
      <c r="H56" s="32"/>
      <c r="I56" s="32"/>
      <c r="J56" s="32"/>
      <c r="K56" s="32"/>
      <c r="L56" s="32"/>
      <c r="M56" s="32"/>
      <c r="N56" s="32"/>
      <c r="O56" s="32"/>
      <c r="P56" s="32"/>
      <c r="Q56" s="32"/>
      <c r="R56" s="32"/>
      <c r="S56" s="32"/>
      <c r="T56" s="32"/>
      <c r="U56" s="32"/>
      <c r="V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1" ht="15.75">
      <c r="A57" s="32"/>
      <c r="B57" s="36"/>
      <c r="C57" s="32"/>
      <c r="D57" s="32" t="s">
        <v>962</v>
      </c>
      <c r="E57" s="32"/>
      <c r="F57" s="32"/>
      <c r="G57" s="32"/>
      <c r="H57" s="32"/>
      <c r="I57" s="32"/>
      <c r="J57" s="32"/>
      <c r="K57" s="32"/>
      <c r="L57" s="32"/>
      <c r="M57" s="32"/>
      <c r="N57" s="32"/>
      <c r="O57" s="32"/>
      <c r="P57" s="32" t="s">
        <v>961</v>
      </c>
      <c r="Q57" s="32"/>
      <c r="R57" s="32"/>
      <c r="S57" s="32"/>
      <c r="T57" s="2438"/>
      <c r="U57" s="2434"/>
      <c r="V57" s="2434"/>
      <c r="W57" s="2434"/>
      <c r="AC57" s="32"/>
      <c r="AD57" s="36"/>
      <c r="AE57" s="32"/>
      <c r="AF57" s="32" t="s">
        <v>962</v>
      </c>
      <c r="AG57" s="32"/>
      <c r="AH57" s="32"/>
      <c r="AI57" s="32"/>
      <c r="AJ57" s="32"/>
      <c r="AK57" s="32"/>
      <c r="AL57" s="32"/>
      <c r="AM57" s="32"/>
      <c r="AN57" s="32"/>
      <c r="AO57" s="32"/>
      <c r="AP57" s="32"/>
      <c r="AQ57" s="32"/>
      <c r="AR57" s="32" t="s">
        <v>961</v>
      </c>
      <c r="AS57" s="32"/>
      <c r="AT57" s="32"/>
      <c r="AU57" s="32"/>
      <c r="AV57" s="2438"/>
      <c r="AW57" s="2434"/>
      <c r="AX57" s="2434"/>
      <c r="AY57" s="2434"/>
    </row>
    <row r="58" spans="1:51" ht="15.75">
      <c r="A58" s="32"/>
      <c r="B58" s="32"/>
      <c r="C58" s="32"/>
      <c r="D58" s="32"/>
      <c r="E58" s="32"/>
      <c r="F58" s="32"/>
      <c r="G58" s="32"/>
      <c r="H58" s="32"/>
      <c r="I58" s="32"/>
      <c r="J58" s="32"/>
      <c r="K58" s="32"/>
      <c r="L58" s="32"/>
      <c r="M58" s="32"/>
      <c r="N58" s="32"/>
      <c r="O58" s="32"/>
      <c r="P58" s="32"/>
      <c r="Q58" s="32"/>
      <c r="R58" s="32"/>
      <c r="S58" s="32"/>
      <c r="T58" s="32"/>
      <c r="U58" s="32"/>
      <c r="V58" s="32"/>
      <c r="AC58" s="32"/>
      <c r="AD58" s="32"/>
      <c r="AE58" s="32"/>
      <c r="AF58" s="32"/>
      <c r="AG58" s="32"/>
      <c r="AH58" s="32"/>
      <c r="AI58" s="32"/>
      <c r="AJ58" s="32"/>
      <c r="AK58" s="32"/>
      <c r="AL58" s="32"/>
      <c r="AM58" s="32"/>
      <c r="AN58" s="32"/>
      <c r="AO58" s="32"/>
      <c r="AP58" s="32"/>
      <c r="AQ58" s="32"/>
      <c r="AR58" s="32"/>
      <c r="AS58" s="32"/>
      <c r="AT58" s="32"/>
      <c r="AU58" s="32"/>
      <c r="AV58" s="32"/>
      <c r="AW58" s="32"/>
      <c r="AX58" s="32"/>
    </row>
    <row r="59" spans="1:51" ht="15.75">
      <c r="A59" s="32"/>
      <c r="B59" s="36"/>
      <c r="C59" s="32"/>
      <c r="D59" s="32" t="s">
        <v>963</v>
      </c>
      <c r="E59" s="32"/>
      <c r="F59" s="32"/>
      <c r="G59" s="32"/>
      <c r="H59" s="32"/>
      <c r="I59" s="32"/>
      <c r="J59" s="32"/>
      <c r="K59" s="32"/>
      <c r="L59" s="32"/>
      <c r="M59" s="32"/>
      <c r="N59" s="32"/>
      <c r="O59" s="32"/>
      <c r="P59" s="2431"/>
      <c r="Q59" s="2434"/>
      <c r="R59" s="2434"/>
      <c r="S59" s="2434"/>
      <c r="T59" s="2434"/>
      <c r="U59" s="2434"/>
      <c r="V59" s="2434"/>
      <c r="W59" s="2434"/>
      <c r="AC59" s="32"/>
      <c r="AD59" s="36"/>
      <c r="AE59" s="32"/>
      <c r="AF59" s="32" t="s">
        <v>963</v>
      </c>
      <c r="AG59" s="32"/>
      <c r="AH59" s="32"/>
      <c r="AI59" s="32"/>
      <c r="AJ59" s="32"/>
      <c r="AK59" s="32"/>
      <c r="AL59" s="32"/>
      <c r="AM59" s="32"/>
      <c r="AN59" s="32"/>
      <c r="AO59" s="32"/>
      <c r="AP59" s="32"/>
      <c r="AQ59" s="32"/>
      <c r="AR59" s="2431"/>
      <c r="AS59" s="1560"/>
      <c r="AT59" s="1560"/>
      <c r="AU59" s="1560"/>
      <c r="AV59" s="1560"/>
      <c r="AW59" s="1560"/>
      <c r="AX59" s="1560"/>
      <c r="AY59" s="1560"/>
    </row>
    <row r="60" spans="1:51" ht="15.75">
      <c r="A60" s="32"/>
      <c r="B60" s="32"/>
      <c r="C60" s="32"/>
      <c r="D60" s="32"/>
      <c r="E60" s="32"/>
      <c r="F60" s="32"/>
      <c r="G60" s="32"/>
      <c r="H60" s="32"/>
      <c r="I60" s="32"/>
      <c r="J60" s="32"/>
      <c r="K60" s="32"/>
      <c r="L60" s="32"/>
      <c r="M60" s="32"/>
      <c r="N60" s="32"/>
      <c r="O60" s="32"/>
      <c r="P60" s="32"/>
      <c r="Q60" s="32"/>
      <c r="R60" s="32"/>
      <c r="S60" s="32"/>
      <c r="T60" s="32"/>
      <c r="U60" s="32"/>
      <c r="V60" s="32"/>
      <c r="AC60" s="32"/>
      <c r="AD60" s="32"/>
      <c r="AE60" s="32"/>
      <c r="AF60" s="32"/>
      <c r="AG60" s="32"/>
      <c r="AH60" s="32"/>
      <c r="AI60" s="32"/>
      <c r="AJ60" s="32"/>
      <c r="AK60" s="32"/>
      <c r="AL60" s="32"/>
      <c r="AM60" s="32"/>
      <c r="AN60" s="32"/>
      <c r="AO60" s="32"/>
      <c r="AP60" s="32"/>
      <c r="AQ60" s="32"/>
      <c r="AR60" s="32"/>
      <c r="AS60" s="32"/>
      <c r="AT60" s="32"/>
      <c r="AU60" s="32"/>
      <c r="AV60" s="32"/>
      <c r="AW60" s="32"/>
      <c r="AX60" s="32"/>
    </row>
    <row r="61" spans="1:51" ht="15.75">
      <c r="A61" s="32"/>
      <c r="B61" s="36"/>
      <c r="C61" s="32"/>
      <c r="D61" s="32" t="s">
        <v>964</v>
      </c>
      <c r="E61" s="32"/>
      <c r="F61" s="32"/>
      <c r="G61" s="32"/>
      <c r="H61" s="32"/>
      <c r="I61" s="32"/>
      <c r="J61" s="32"/>
      <c r="K61" s="32"/>
      <c r="L61" s="32"/>
      <c r="M61" s="32"/>
      <c r="N61" s="32"/>
      <c r="O61" s="32"/>
      <c r="P61" s="2431"/>
      <c r="Q61" s="2434"/>
      <c r="R61" s="2434"/>
      <c r="S61" s="2434"/>
      <c r="T61" s="2434"/>
      <c r="U61" s="2434"/>
      <c r="V61" s="2434"/>
      <c r="W61" s="2434"/>
      <c r="AC61" s="32"/>
      <c r="AD61" s="36"/>
      <c r="AE61" s="32"/>
      <c r="AF61" s="32" t="s">
        <v>964</v>
      </c>
      <c r="AG61" s="32"/>
      <c r="AH61" s="32"/>
      <c r="AI61" s="32"/>
      <c r="AJ61" s="32"/>
      <c r="AK61" s="32"/>
      <c r="AL61" s="32"/>
      <c r="AM61" s="32"/>
      <c r="AN61" s="32"/>
      <c r="AO61" s="32"/>
      <c r="AP61" s="32"/>
      <c r="AQ61" s="32"/>
      <c r="AR61" s="2431"/>
      <c r="AS61" s="1560"/>
      <c r="AT61" s="1560"/>
      <c r="AU61" s="1560"/>
      <c r="AV61" s="1560"/>
      <c r="AW61" s="1560"/>
      <c r="AX61" s="1560"/>
      <c r="AY61" s="1560"/>
    </row>
    <row r="62" spans="1:51" ht="15.75">
      <c r="A62" s="32"/>
      <c r="B62" s="32"/>
      <c r="C62" s="32"/>
      <c r="D62" s="32"/>
      <c r="E62" s="32"/>
      <c r="F62" s="32"/>
      <c r="G62" s="32"/>
      <c r="H62" s="32"/>
      <c r="I62" s="32"/>
      <c r="J62" s="32"/>
      <c r="K62" s="32"/>
      <c r="L62" s="32"/>
      <c r="M62" s="32"/>
      <c r="N62" s="32"/>
      <c r="O62" s="32"/>
      <c r="P62" s="32"/>
      <c r="Q62" s="32"/>
      <c r="R62" s="32"/>
      <c r="S62" s="32"/>
      <c r="T62" s="32"/>
      <c r="U62" s="32"/>
      <c r="V62" s="32"/>
      <c r="AC62" s="32"/>
      <c r="AD62" s="32"/>
      <c r="AE62" s="32"/>
      <c r="AF62" s="32"/>
      <c r="AG62" s="32"/>
      <c r="AH62" s="32"/>
      <c r="AI62" s="32"/>
      <c r="AJ62" s="32"/>
      <c r="AK62" s="32"/>
      <c r="AL62" s="32"/>
      <c r="AM62" s="32"/>
      <c r="AN62" s="32"/>
      <c r="AO62" s="32"/>
      <c r="AP62" s="32"/>
      <c r="AQ62" s="32"/>
      <c r="AR62" s="32"/>
      <c r="AS62" s="32"/>
      <c r="AT62" s="32"/>
      <c r="AU62" s="32"/>
      <c r="AV62" s="32"/>
      <c r="AW62" s="32"/>
      <c r="AX62" s="32"/>
    </row>
    <row r="63" spans="1:51" ht="15.75">
      <c r="A63" s="32"/>
      <c r="B63" s="32" t="s">
        <v>965</v>
      </c>
      <c r="E63" s="2431"/>
      <c r="F63" s="2434"/>
      <c r="G63" s="2434"/>
      <c r="H63" s="2434"/>
      <c r="I63" s="2434"/>
      <c r="J63" s="2434"/>
      <c r="K63" s="32" t="s">
        <v>966</v>
      </c>
      <c r="N63" s="32"/>
      <c r="P63" s="32"/>
      <c r="Q63" s="2431"/>
      <c r="R63" s="2434"/>
      <c r="S63" s="2434"/>
      <c r="T63" s="2434"/>
      <c r="U63" s="2434"/>
      <c r="V63" s="2434"/>
      <c r="W63" s="2434"/>
      <c r="AC63" s="32"/>
      <c r="AD63" s="32" t="s">
        <v>965</v>
      </c>
      <c r="AG63" s="2431"/>
      <c r="AH63" s="1560"/>
      <c r="AI63" s="1560"/>
      <c r="AJ63" s="1560"/>
      <c r="AK63" s="1560"/>
      <c r="AL63" s="1560"/>
      <c r="AM63" s="32" t="s">
        <v>966</v>
      </c>
      <c r="AP63" s="32"/>
      <c r="AR63" s="32"/>
      <c r="AS63" s="2431"/>
      <c r="AT63" s="1560"/>
      <c r="AU63" s="1560"/>
      <c r="AV63" s="1560"/>
      <c r="AW63" s="1560"/>
      <c r="AX63" s="1560"/>
      <c r="AY63" s="1560"/>
    </row>
    <row r="64" spans="1:51" ht="15.75">
      <c r="A64" s="32"/>
      <c r="B64" s="32"/>
      <c r="C64" s="32"/>
      <c r="D64" s="32"/>
      <c r="E64" s="32"/>
      <c r="F64" s="32"/>
      <c r="G64" s="32"/>
      <c r="H64" s="32"/>
      <c r="I64" s="32"/>
      <c r="J64" s="32"/>
      <c r="K64" s="32"/>
      <c r="L64" s="32"/>
      <c r="M64" s="32"/>
      <c r="N64" s="32"/>
      <c r="O64" s="32"/>
      <c r="P64" s="32"/>
      <c r="Q64" s="32"/>
      <c r="R64" s="32"/>
      <c r="S64" s="32"/>
      <c r="T64" s="32"/>
      <c r="U64" s="32"/>
      <c r="V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 r="A65" s="32"/>
      <c r="B65" s="32"/>
      <c r="C65" s="32"/>
      <c r="D65" s="32"/>
      <c r="E65" s="32"/>
      <c r="F65" s="32"/>
      <c r="G65" s="32"/>
      <c r="H65" s="32"/>
      <c r="I65" s="32"/>
      <c r="J65" s="32"/>
      <c r="K65" s="32"/>
      <c r="L65" s="32"/>
      <c r="M65" s="32"/>
      <c r="N65" s="32"/>
      <c r="O65" s="32"/>
      <c r="P65" s="32"/>
      <c r="Q65" s="32"/>
      <c r="R65" s="32"/>
      <c r="S65" s="32"/>
      <c r="T65" s="32"/>
      <c r="U65" s="32"/>
      <c r="V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 r="A66" s="32"/>
      <c r="B66" s="32"/>
      <c r="C66" s="32"/>
      <c r="D66" s="35" t="s">
        <v>967</v>
      </c>
      <c r="E66" s="32"/>
      <c r="F66" s="32"/>
      <c r="G66" s="32"/>
      <c r="H66" s="32"/>
      <c r="I66" s="32"/>
      <c r="J66" s="32"/>
      <c r="K66" s="32"/>
      <c r="L66" s="32"/>
      <c r="M66" s="32"/>
      <c r="N66" s="32"/>
      <c r="O66" s="32"/>
      <c r="P66" s="32"/>
      <c r="Q66" s="32"/>
      <c r="R66" s="32"/>
      <c r="S66" s="32"/>
      <c r="T66" s="32"/>
      <c r="U66" s="32"/>
      <c r="V66" s="32"/>
      <c r="AC66" s="32"/>
      <c r="AD66" s="32"/>
      <c r="AE66" s="32"/>
      <c r="AF66" s="35" t="s">
        <v>967</v>
      </c>
      <c r="AG66" s="32"/>
      <c r="AH66" s="32"/>
      <c r="AI66" s="32"/>
      <c r="AJ66" s="32"/>
      <c r="AK66" s="32"/>
      <c r="AL66" s="32"/>
      <c r="AM66" s="32"/>
      <c r="AN66" s="32"/>
      <c r="AO66" s="32"/>
      <c r="AP66" s="32"/>
      <c r="AQ66" s="32"/>
      <c r="AR66" s="32"/>
      <c r="AS66" s="32"/>
      <c r="AT66" s="32"/>
      <c r="AU66" s="32"/>
      <c r="AV66" s="32"/>
      <c r="AW66" s="32"/>
      <c r="AX66" s="32"/>
    </row>
    <row r="67" spans="1:50" ht="15.75">
      <c r="A67" s="32"/>
      <c r="B67" s="32"/>
      <c r="C67" s="32"/>
      <c r="D67" s="32"/>
      <c r="E67" s="32"/>
      <c r="F67" s="32"/>
      <c r="G67" s="32"/>
      <c r="H67" s="32"/>
      <c r="I67" s="32"/>
      <c r="J67" s="32"/>
      <c r="K67" s="32"/>
      <c r="L67" s="32"/>
      <c r="M67" s="32"/>
      <c r="N67" s="32"/>
      <c r="O67" s="32"/>
      <c r="P67" s="32"/>
      <c r="Q67" s="32"/>
      <c r="R67" s="32"/>
      <c r="S67" s="32"/>
      <c r="T67" s="32"/>
      <c r="U67" s="32"/>
      <c r="V67" s="32"/>
      <c r="AC67" s="32"/>
      <c r="AD67" s="32"/>
      <c r="AE67" s="32"/>
      <c r="AF67" s="32"/>
      <c r="AG67" s="32"/>
      <c r="AH67" s="32"/>
      <c r="AI67" s="32"/>
      <c r="AJ67" s="32"/>
      <c r="AK67" s="32"/>
      <c r="AL67" s="32"/>
      <c r="AM67" s="32"/>
      <c r="AN67" s="32"/>
      <c r="AO67" s="32"/>
      <c r="AP67" s="32"/>
      <c r="AQ67" s="32"/>
      <c r="AR67" s="32"/>
      <c r="AS67" s="32"/>
      <c r="AT67" s="32"/>
      <c r="AU67" s="32"/>
      <c r="AV67" s="32"/>
      <c r="AW67" s="32"/>
      <c r="AX67" s="32"/>
    </row>
    <row r="68" spans="1:50" ht="15.75">
      <c r="A68" s="32"/>
      <c r="B68" s="32"/>
      <c r="C68" s="32"/>
      <c r="D68" s="32"/>
      <c r="E68" s="33" t="s">
        <v>8</v>
      </c>
      <c r="F68" s="2438"/>
      <c r="G68" s="2434"/>
      <c r="H68" s="2434"/>
      <c r="I68" s="2434"/>
      <c r="J68" s="2434"/>
      <c r="K68" s="2434"/>
      <c r="L68" s="2434"/>
      <c r="M68" s="2434"/>
      <c r="N68" s="32"/>
      <c r="P68" s="33" t="s">
        <v>461</v>
      </c>
      <c r="Q68" s="2429"/>
      <c r="R68" s="2439"/>
      <c r="S68" s="2439"/>
      <c r="T68" s="32"/>
      <c r="U68" s="32"/>
      <c r="V68" s="32"/>
      <c r="AC68" s="32"/>
      <c r="AD68" s="32"/>
      <c r="AE68" s="32"/>
      <c r="AG68" s="33" t="s">
        <v>8</v>
      </c>
      <c r="AH68" s="2438"/>
      <c r="AI68" s="2434"/>
      <c r="AJ68" s="2434"/>
      <c r="AK68" s="2434"/>
      <c r="AL68" s="2434"/>
      <c r="AM68" s="2434"/>
      <c r="AN68" s="2434"/>
      <c r="AO68" s="2434"/>
      <c r="AP68" s="32"/>
      <c r="AR68" s="33" t="s">
        <v>461</v>
      </c>
      <c r="AS68" s="2431"/>
      <c r="AT68" s="2434"/>
      <c r="AU68" s="2434"/>
      <c r="AV68" s="32"/>
      <c r="AW68" s="32"/>
      <c r="AX68" s="32"/>
    </row>
    <row r="69" spans="1:50" ht="15.75">
      <c r="A69" s="32"/>
      <c r="B69" s="32"/>
      <c r="C69" s="32"/>
      <c r="D69" s="32"/>
      <c r="E69" s="32"/>
      <c r="F69" s="32"/>
      <c r="G69" s="32"/>
      <c r="H69" s="32"/>
      <c r="I69" s="32"/>
      <c r="J69" s="32"/>
      <c r="K69" s="32"/>
      <c r="L69" s="32"/>
      <c r="M69" s="32"/>
      <c r="N69" s="32"/>
      <c r="O69" s="32"/>
      <c r="P69" s="32"/>
      <c r="Q69" s="32"/>
      <c r="R69" s="32"/>
      <c r="S69" s="32"/>
      <c r="T69" s="32"/>
      <c r="U69" s="32"/>
      <c r="V69" s="32"/>
      <c r="AC69" s="32"/>
      <c r="AD69" s="32"/>
      <c r="AE69" s="32"/>
      <c r="AF69" s="32"/>
      <c r="AG69" s="32"/>
      <c r="AH69" s="32"/>
      <c r="AI69" s="32"/>
      <c r="AJ69" s="32"/>
      <c r="AK69" s="32"/>
      <c r="AL69" s="32"/>
      <c r="AM69" s="32"/>
      <c r="AN69" s="32"/>
      <c r="AO69" s="32"/>
      <c r="AP69" s="32"/>
      <c r="AQ69" s="32"/>
      <c r="AR69" s="32"/>
      <c r="AS69" s="32"/>
      <c r="AT69" s="32"/>
      <c r="AU69" s="32"/>
      <c r="AV69" s="32"/>
      <c r="AW69" s="32"/>
      <c r="AX69" s="32"/>
    </row>
    <row r="70" spans="1:50" ht="15.75">
      <c r="A70" s="32"/>
      <c r="B70" s="32"/>
      <c r="C70" s="32"/>
      <c r="E70" s="33" t="s">
        <v>968</v>
      </c>
      <c r="F70" s="2431"/>
      <c r="G70" s="2434"/>
      <c r="H70" s="2434"/>
      <c r="I70" s="2434"/>
      <c r="J70" s="2434"/>
      <c r="K70" s="2434"/>
      <c r="L70" s="2434"/>
      <c r="M70" s="2434"/>
      <c r="N70" s="32"/>
      <c r="O70" s="32"/>
      <c r="P70" s="32"/>
      <c r="Q70" s="32"/>
      <c r="R70" s="32"/>
      <c r="S70" s="32"/>
      <c r="T70" s="32"/>
      <c r="U70" s="32"/>
      <c r="V70" s="32"/>
      <c r="AC70" s="32"/>
      <c r="AD70" s="32"/>
      <c r="AE70" s="32"/>
      <c r="AG70" s="33" t="s">
        <v>968</v>
      </c>
      <c r="AH70" s="2431"/>
      <c r="AI70" s="1560"/>
      <c r="AJ70" s="1560"/>
      <c r="AK70" s="1560"/>
      <c r="AL70" s="1560"/>
      <c r="AM70" s="1560"/>
      <c r="AN70" s="1560"/>
      <c r="AO70" s="1560"/>
      <c r="AP70" s="32"/>
      <c r="AQ70" s="32"/>
      <c r="AR70" s="32"/>
      <c r="AS70" s="32"/>
      <c r="AT70" s="32"/>
      <c r="AU70" s="32"/>
      <c r="AV70" s="32"/>
      <c r="AW70" s="32"/>
      <c r="AX70" s="32"/>
    </row>
    <row r="71" spans="1:50" ht="15.75">
      <c r="A71" s="32"/>
      <c r="B71" s="32"/>
      <c r="C71" s="32"/>
      <c r="D71" s="32"/>
      <c r="E71" s="32"/>
      <c r="F71" s="32"/>
      <c r="G71" s="32"/>
      <c r="H71" s="32"/>
      <c r="I71" s="32"/>
      <c r="J71" s="32"/>
      <c r="K71" s="32"/>
      <c r="L71" s="32"/>
      <c r="M71" s="32"/>
      <c r="N71" s="32"/>
      <c r="O71" s="32"/>
      <c r="P71" s="32"/>
      <c r="Q71" s="32"/>
      <c r="R71" s="32"/>
      <c r="S71" s="32"/>
      <c r="T71" s="32"/>
      <c r="U71" s="32"/>
      <c r="V71" s="32"/>
      <c r="AC71" s="32"/>
      <c r="AD71" s="32"/>
      <c r="AE71" s="32"/>
      <c r="AF71" s="32"/>
      <c r="AG71" s="32"/>
      <c r="AH71" s="32"/>
      <c r="AI71" s="32"/>
      <c r="AJ71" s="32"/>
      <c r="AK71" s="32"/>
      <c r="AL71" s="32"/>
      <c r="AM71" s="32"/>
      <c r="AN71" s="32"/>
      <c r="AO71" s="32"/>
      <c r="AP71" s="32"/>
      <c r="AQ71" s="32"/>
      <c r="AR71" s="32"/>
      <c r="AS71" s="32"/>
      <c r="AT71" s="32"/>
      <c r="AU71" s="32"/>
      <c r="AV71" s="32"/>
      <c r="AW71" s="32"/>
      <c r="AX71" s="32"/>
    </row>
    <row r="72" spans="1:50" ht="15.75">
      <c r="A72" s="32"/>
      <c r="B72" s="32"/>
      <c r="C72" s="32"/>
      <c r="E72" s="33" t="s">
        <v>969</v>
      </c>
      <c r="F72" s="2431"/>
      <c r="G72" s="2434"/>
      <c r="H72" s="2434"/>
      <c r="I72" s="2434"/>
      <c r="J72" s="2434"/>
      <c r="K72" s="2434"/>
      <c r="L72" s="2434"/>
      <c r="M72" s="2434"/>
      <c r="N72" s="32"/>
      <c r="O72" s="32"/>
      <c r="P72" s="32"/>
      <c r="Q72" s="32"/>
      <c r="R72" s="32"/>
      <c r="S72" s="32"/>
      <c r="T72" s="32"/>
      <c r="U72" s="32"/>
      <c r="V72" s="32"/>
      <c r="AC72" s="32"/>
      <c r="AD72" s="32"/>
      <c r="AE72" s="32"/>
      <c r="AG72" s="33" t="s">
        <v>969</v>
      </c>
      <c r="AH72" s="2431"/>
      <c r="AI72" s="1560"/>
      <c r="AJ72" s="1560"/>
      <c r="AK72" s="1560"/>
      <c r="AL72" s="1560"/>
      <c r="AM72" s="1560"/>
      <c r="AN72" s="1560"/>
      <c r="AO72" s="1560"/>
      <c r="AP72" s="32"/>
      <c r="AQ72" s="32"/>
      <c r="AR72" s="32"/>
      <c r="AS72" s="32"/>
      <c r="AT72" s="32"/>
      <c r="AU72" s="32"/>
      <c r="AV72" s="32"/>
      <c r="AW72" s="32"/>
      <c r="AX72" s="32"/>
    </row>
    <row r="73" spans="1:50" ht="15.75">
      <c r="A73" s="32"/>
      <c r="B73" s="32"/>
      <c r="C73" s="32"/>
      <c r="D73" s="32"/>
      <c r="E73" s="32"/>
      <c r="F73" s="32"/>
      <c r="G73" s="32"/>
      <c r="H73" s="32"/>
      <c r="I73" s="32"/>
      <c r="J73" s="32"/>
      <c r="K73" s="32"/>
      <c r="L73" s="32"/>
      <c r="M73" s="32"/>
      <c r="N73" s="32"/>
      <c r="O73" s="32"/>
      <c r="P73" s="32"/>
      <c r="Q73" s="32"/>
      <c r="R73" s="32"/>
      <c r="S73" s="32"/>
      <c r="T73" s="32"/>
      <c r="U73" s="32"/>
      <c r="V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5.75">
      <c r="A74" s="32"/>
      <c r="C74" s="32"/>
      <c r="D74" s="33" t="s">
        <v>950</v>
      </c>
      <c r="E74" s="2431"/>
      <c r="F74" s="2436"/>
      <c r="G74" s="2436"/>
      <c r="H74" s="2436"/>
      <c r="I74" s="2436"/>
      <c r="J74" s="2436"/>
      <c r="K74" s="2436"/>
      <c r="L74" s="2436"/>
      <c r="M74" s="2436"/>
      <c r="N74" s="2436"/>
      <c r="O74" s="2436"/>
      <c r="P74" s="2436"/>
      <c r="Q74" s="2436"/>
      <c r="R74" s="2436"/>
      <c r="S74" s="2436"/>
      <c r="T74" s="2436"/>
      <c r="U74" s="2436"/>
      <c r="V74" s="2436"/>
      <c r="AC74" s="32"/>
      <c r="AE74" s="32"/>
      <c r="AF74" s="33" t="s">
        <v>950</v>
      </c>
      <c r="AG74" s="2431"/>
      <c r="AH74" s="2437"/>
      <c r="AI74" s="2437"/>
      <c r="AJ74" s="2437"/>
      <c r="AK74" s="2437"/>
      <c r="AL74" s="2437"/>
      <c r="AM74" s="2437"/>
      <c r="AN74" s="2437"/>
      <c r="AO74" s="2437"/>
      <c r="AP74" s="2437"/>
      <c r="AQ74" s="2437"/>
      <c r="AR74" s="2437"/>
      <c r="AS74" s="2437"/>
      <c r="AT74" s="2437"/>
      <c r="AU74" s="2437"/>
      <c r="AV74" s="2437"/>
      <c r="AW74" s="2437"/>
      <c r="AX74" s="2437"/>
    </row>
    <row r="75" spans="1:50" ht="15.75">
      <c r="A75" s="32"/>
      <c r="B75" s="32"/>
      <c r="C75" s="32"/>
      <c r="D75" s="32"/>
      <c r="E75" s="32"/>
      <c r="F75" s="32"/>
      <c r="G75" s="32"/>
      <c r="H75" s="32"/>
      <c r="I75" s="32"/>
      <c r="J75" s="32"/>
      <c r="K75" s="32"/>
      <c r="L75" s="32"/>
      <c r="M75" s="32"/>
      <c r="N75" s="32"/>
      <c r="O75" s="32"/>
      <c r="P75" s="32"/>
      <c r="Q75" s="32"/>
      <c r="R75" s="32"/>
      <c r="S75" s="32"/>
      <c r="T75" s="32"/>
      <c r="U75" s="32"/>
      <c r="V75" s="32"/>
      <c r="AC75" s="32"/>
      <c r="AD75" s="32"/>
      <c r="AE75" s="32"/>
      <c r="AF75" s="32"/>
      <c r="AG75" s="32"/>
      <c r="AH75" s="32"/>
      <c r="AI75" s="32"/>
      <c r="AJ75" s="32"/>
      <c r="AK75" s="32"/>
      <c r="AL75" s="32"/>
      <c r="AM75" s="32"/>
      <c r="AN75" s="32"/>
      <c r="AO75" s="32"/>
      <c r="AP75" s="32"/>
      <c r="AQ75" s="32"/>
      <c r="AR75" s="32"/>
      <c r="AS75" s="32"/>
      <c r="AT75" s="32"/>
      <c r="AU75" s="32"/>
      <c r="AV75" s="32"/>
      <c r="AW75" s="32"/>
      <c r="AX75" s="32"/>
    </row>
    <row r="76" spans="1:50" ht="15.75">
      <c r="A76" s="32"/>
      <c r="B76" s="2431"/>
      <c r="C76" s="2434"/>
      <c r="D76" s="2434"/>
      <c r="E76" s="2434"/>
      <c r="F76" s="2434"/>
      <c r="G76" s="2434"/>
      <c r="H76" s="2434"/>
      <c r="I76" s="2434"/>
      <c r="J76" s="2434"/>
      <c r="K76" s="2434"/>
      <c r="L76" s="2434"/>
      <c r="M76" s="2434"/>
      <c r="N76" s="2434"/>
      <c r="O76" s="2434"/>
      <c r="P76" s="2434"/>
      <c r="Q76" s="2434"/>
      <c r="R76" s="2434"/>
      <c r="S76" s="2434"/>
      <c r="T76" s="2434"/>
      <c r="U76" s="2434"/>
      <c r="V76" s="2434"/>
      <c r="AC76" s="32"/>
      <c r="AD76" s="2431"/>
      <c r="AE76" s="1560"/>
      <c r="AF76" s="1560"/>
      <c r="AG76" s="1560"/>
      <c r="AH76" s="1560"/>
      <c r="AI76" s="1560"/>
      <c r="AJ76" s="1560"/>
      <c r="AK76" s="1560"/>
      <c r="AL76" s="1560"/>
      <c r="AM76" s="1560"/>
      <c r="AN76" s="1560"/>
      <c r="AO76" s="1560"/>
      <c r="AP76" s="1560"/>
      <c r="AQ76" s="1560"/>
      <c r="AR76" s="1560"/>
      <c r="AS76" s="1560"/>
      <c r="AT76" s="1560"/>
      <c r="AU76" s="1560"/>
      <c r="AV76" s="1560"/>
      <c r="AW76" s="1560"/>
      <c r="AX76" s="1560"/>
    </row>
    <row r="77" spans="1:50" ht="15.75">
      <c r="A77" s="32"/>
      <c r="B77" s="32"/>
      <c r="C77" s="32"/>
      <c r="D77" s="32"/>
      <c r="E77" s="32"/>
      <c r="F77" s="32"/>
      <c r="G77" s="32"/>
      <c r="H77" s="32"/>
      <c r="I77" s="32"/>
      <c r="J77" s="32"/>
      <c r="K77" s="32"/>
      <c r="L77" s="32"/>
      <c r="M77" s="32"/>
      <c r="N77" s="32"/>
      <c r="O77" s="32"/>
      <c r="P77" s="32"/>
      <c r="Q77" s="32"/>
      <c r="R77" s="32"/>
      <c r="S77" s="32"/>
      <c r="T77" s="32"/>
      <c r="U77" s="32"/>
      <c r="V77" s="32"/>
      <c r="AC77" s="32"/>
      <c r="AD77" s="32"/>
      <c r="AE77" s="32"/>
      <c r="AF77" s="32"/>
      <c r="AG77" s="32"/>
      <c r="AH77" s="32"/>
      <c r="AI77" s="32"/>
      <c r="AJ77" s="32"/>
      <c r="AK77" s="32"/>
      <c r="AL77" s="32"/>
      <c r="AM77" s="32"/>
      <c r="AN77" s="32"/>
      <c r="AO77" s="32"/>
      <c r="AP77" s="32"/>
      <c r="AQ77" s="32"/>
      <c r="AR77" s="32"/>
      <c r="AS77" s="32"/>
      <c r="AT77" s="32"/>
      <c r="AU77" s="32"/>
      <c r="AV77" s="32"/>
      <c r="AW77" s="32"/>
      <c r="AX77" s="32"/>
    </row>
    <row r="78" spans="1:50" ht="15.75">
      <c r="A78" s="32"/>
      <c r="B78" s="32"/>
      <c r="C78" s="32"/>
      <c r="D78" s="32"/>
      <c r="E78" s="32"/>
      <c r="F78" s="32"/>
      <c r="G78" s="32"/>
      <c r="H78" s="32"/>
      <c r="I78" s="32"/>
      <c r="J78" s="32"/>
      <c r="K78" s="32"/>
      <c r="L78" s="32"/>
      <c r="M78" s="32"/>
      <c r="N78" s="32"/>
      <c r="O78" s="32"/>
      <c r="P78" s="32"/>
      <c r="Q78" s="32"/>
      <c r="R78" s="32"/>
      <c r="S78" s="32"/>
      <c r="T78" s="32"/>
      <c r="U78" s="32"/>
      <c r="V78" s="32"/>
      <c r="AC78" s="32"/>
      <c r="AD78" s="32"/>
      <c r="AE78" s="32"/>
      <c r="AF78" s="32"/>
      <c r="AG78" s="32"/>
      <c r="AH78" s="32"/>
      <c r="AI78" s="32"/>
      <c r="AJ78" s="32"/>
      <c r="AK78" s="32"/>
      <c r="AL78" s="32"/>
      <c r="AM78" s="32"/>
      <c r="AN78" s="32"/>
      <c r="AO78" s="32"/>
      <c r="AP78" s="32"/>
      <c r="AQ78" s="32"/>
      <c r="AR78" s="32"/>
      <c r="AS78" s="32"/>
      <c r="AT78" s="32"/>
      <c r="AU78" s="32"/>
      <c r="AV78" s="32"/>
      <c r="AW78" s="32"/>
      <c r="AX78" s="32"/>
    </row>
    <row r="79" spans="1:50" ht="15.75">
      <c r="A79" s="32"/>
      <c r="B79" s="32"/>
      <c r="C79" s="32"/>
      <c r="D79" s="32"/>
      <c r="E79" s="33" t="s">
        <v>970</v>
      </c>
      <c r="F79" s="2429"/>
      <c r="G79" s="2430"/>
      <c r="H79" s="2430"/>
      <c r="I79" s="32" t="s">
        <v>971</v>
      </c>
      <c r="J79" s="2429"/>
      <c r="K79" s="2430"/>
      <c r="L79" s="2430"/>
      <c r="M79" s="32"/>
      <c r="N79" s="32"/>
      <c r="O79" s="32"/>
      <c r="P79" s="32"/>
      <c r="Q79" s="32"/>
      <c r="R79" s="32"/>
      <c r="S79" s="32"/>
      <c r="T79" s="32"/>
      <c r="U79" s="32"/>
      <c r="V79" s="32"/>
      <c r="AC79" s="32"/>
      <c r="AD79" s="32"/>
      <c r="AE79" s="32"/>
      <c r="AF79" s="32"/>
      <c r="AG79" s="33" t="s">
        <v>970</v>
      </c>
      <c r="AH79" s="2429"/>
      <c r="AI79" s="2430"/>
      <c r="AJ79" s="2430"/>
      <c r="AK79" s="32" t="s">
        <v>971</v>
      </c>
      <c r="AL79" s="2429"/>
      <c r="AM79" s="2430"/>
      <c r="AN79" s="32"/>
      <c r="AO79" s="32"/>
      <c r="AP79" s="32"/>
      <c r="AQ79" s="32"/>
      <c r="AR79" s="32"/>
      <c r="AS79" s="32"/>
      <c r="AT79" s="32"/>
      <c r="AU79" s="32"/>
      <c r="AV79" s="32"/>
      <c r="AW79" s="32"/>
      <c r="AX79" s="32"/>
    </row>
    <row r="80" spans="1:50" ht="15.7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row>
    <row r="81" spans="1:50" ht="15.75">
      <c r="A81" s="32"/>
      <c r="B81" s="32"/>
      <c r="D81" s="32"/>
      <c r="E81" s="33" t="s">
        <v>972</v>
      </c>
      <c r="F81" s="2432"/>
      <c r="G81" s="2433"/>
      <c r="H81" s="2433"/>
      <c r="I81" s="32"/>
      <c r="J81" s="32"/>
      <c r="K81" s="32"/>
      <c r="L81" s="32"/>
      <c r="M81" s="32"/>
      <c r="N81" s="32"/>
      <c r="O81" s="32"/>
      <c r="P81" s="32"/>
      <c r="Q81" s="32"/>
      <c r="R81" s="32"/>
      <c r="S81" s="32"/>
      <c r="T81" s="32"/>
      <c r="U81" s="32"/>
      <c r="V81" s="32"/>
      <c r="AC81" s="32"/>
      <c r="AD81" s="32"/>
      <c r="AF81" s="32"/>
      <c r="AG81" s="33" t="s">
        <v>972</v>
      </c>
      <c r="AH81" s="2432"/>
      <c r="AI81" s="2435"/>
      <c r="AJ81" s="2435"/>
      <c r="AK81" s="32"/>
      <c r="AL81" s="32"/>
      <c r="AM81" s="32"/>
      <c r="AN81" s="32"/>
      <c r="AO81" s="32"/>
      <c r="AP81" s="32"/>
      <c r="AQ81" s="32"/>
      <c r="AR81" s="32"/>
      <c r="AS81" s="32"/>
      <c r="AT81" s="32"/>
      <c r="AU81" s="32"/>
      <c r="AV81" s="32"/>
      <c r="AW81" s="32"/>
      <c r="AX81" s="32"/>
    </row>
    <row r="82" spans="1:50" ht="15.75">
      <c r="A82" s="32"/>
      <c r="B82" s="32"/>
      <c r="C82" s="32"/>
      <c r="D82" s="32"/>
      <c r="E82" s="32"/>
      <c r="F82" s="32"/>
      <c r="G82" s="32"/>
      <c r="H82" s="32"/>
      <c r="I82" s="32"/>
      <c r="J82" s="32"/>
      <c r="K82" s="32"/>
      <c r="L82" s="32"/>
      <c r="M82" s="32"/>
      <c r="N82" s="32"/>
      <c r="O82" s="32"/>
      <c r="P82" s="32"/>
      <c r="Q82" s="32"/>
      <c r="R82" s="32"/>
      <c r="S82" s="32"/>
      <c r="T82" s="32"/>
      <c r="U82" s="32"/>
      <c r="V82" s="32"/>
      <c r="AC82" s="32"/>
      <c r="AD82" s="32"/>
      <c r="AE82" s="32"/>
      <c r="AF82" s="32"/>
      <c r="AG82" s="32"/>
      <c r="AH82" s="32"/>
      <c r="AI82" s="32"/>
      <c r="AJ82" s="32"/>
      <c r="AK82" s="32"/>
      <c r="AL82" s="32"/>
      <c r="AM82" s="32"/>
      <c r="AN82" s="32"/>
      <c r="AO82" s="32"/>
      <c r="AP82" s="32"/>
      <c r="AQ82" s="32"/>
      <c r="AR82" s="32"/>
      <c r="AS82" s="32"/>
      <c r="AT82" s="32"/>
      <c r="AU82" s="32"/>
      <c r="AV82" s="32"/>
      <c r="AW82" s="32"/>
      <c r="AX82" s="32"/>
    </row>
    <row r="83" spans="1:50" ht="15.75">
      <c r="A83" s="32"/>
      <c r="B83" s="32"/>
      <c r="D83" s="32"/>
      <c r="E83" s="33" t="s">
        <v>893</v>
      </c>
      <c r="F83" s="2431"/>
      <c r="G83" s="2434"/>
      <c r="H83" s="2434"/>
      <c r="I83" s="2434"/>
      <c r="J83" s="2434"/>
      <c r="K83" s="2434"/>
      <c r="L83" s="2434"/>
      <c r="M83" s="2434"/>
      <c r="N83" s="2434"/>
      <c r="O83" s="2434"/>
      <c r="P83" s="2434"/>
      <c r="Q83" s="2434"/>
      <c r="R83" s="32"/>
      <c r="S83" s="32"/>
      <c r="T83" s="32"/>
      <c r="U83" s="32"/>
      <c r="V83" s="32"/>
      <c r="AC83" s="32"/>
      <c r="AD83" s="32"/>
      <c r="AF83" s="32"/>
      <c r="AG83" s="33" t="s">
        <v>893</v>
      </c>
      <c r="AH83" s="2431"/>
      <c r="AI83" s="2434"/>
      <c r="AJ83" s="2434"/>
      <c r="AK83" s="2434"/>
      <c r="AL83" s="2434"/>
      <c r="AM83" s="2434"/>
      <c r="AN83" s="2434"/>
      <c r="AO83" s="2434"/>
      <c r="AP83" s="2434"/>
      <c r="AQ83" s="2434"/>
      <c r="AR83" s="2434"/>
      <c r="AS83" s="2434"/>
      <c r="AT83" s="32"/>
      <c r="AU83" s="32"/>
      <c r="AV83" s="32"/>
      <c r="AW83" s="32"/>
      <c r="AX83" s="32"/>
    </row>
    <row r="84" spans="1:50" ht="15.75">
      <c r="A84" s="32"/>
      <c r="B84" s="32"/>
      <c r="D84" s="32"/>
      <c r="E84" s="33"/>
      <c r="F84" s="32"/>
      <c r="G84" s="32"/>
      <c r="H84" s="32"/>
      <c r="I84" s="32"/>
      <c r="J84" s="32"/>
      <c r="K84" s="32"/>
      <c r="L84" s="32"/>
      <c r="M84" s="32"/>
      <c r="N84" s="32"/>
      <c r="O84" s="32"/>
      <c r="P84" s="32"/>
      <c r="Q84" s="32"/>
      <c r="R84" s="32"/>
      <c r="S84" s="32"/>
      <c r="T84" s="32"/>
      <c r="U84" s="32"/>
      <c r="V84" s="32"/>
      <c r="AC84" s="32"/>
      <c r="AD84" s="32"/>
      <c r="AF84" s="32"/>
      <c r="AG84" s="33"/>
      <c r="AH84" s="32"/>
      <c r="AI84" s="32"/>
      <c r="AJ84" s="32"/>
      <c r="AK84" s="32"/>
      <c r="AL84" s="32"/>
      <c r="AM84" s="32"/>
      <c r="AN84" s="32"/>
      <c r="AO84" s="32"/>
      <c r="AP84" s="32"/>
      <c r="AQ84" s="32"/>
      <c r="AR84" s="32"/>
      <c r="AS84" s="32"/>
      <c r="AT84" s="32"/>
      <c r="AU84" s="32"/>
      <c r="AV84" s="32"/>
      <c r="AW84" s="32"/>
      <c r="AX84" s="32"/>
    </row>
    <row r="85" spans="1:50" ht="15.75">
      <c r="A85" s="32"/>
      <c r="B85" s="32"/>
      <c r="D85" s="32"/>
      <c r="E85" s="33" t="s">
        <v>973</v>
      </c>
      <c r="F85" s="2431"/>
      <c r="G85" s="1560"/>
      <c r="H85" s="1560"/>
      <c r="I85" s="1560"/>
      <c r="J85" s="1560"/>
      <c r="K85" s="1560"/>
      <c r="L85" s="1560"/>
      <c r="M85" s="1560"/>
      <c r="N85" s="1560"/>
      <c r="O85" s="1560"/>
      <c r="P85" s="1560"/>
      <c r="Q85" s="1560"/>
      <c r="R85" s="32"/>
      <c r="S85" s="32"/>
      <c r="T85" s="32"/>
      <c r="U85" s="32"/>
      <c r="V85" s="32"/>
      <c r="AC85" s="32"/>
      <c r="AD85" s="32"/>
      <c r="AF85" s="32"/>
      <c r="AG85" s="33" t="s">
        <v>973</v>
      </c>
      <c r="AH85" s="2431"/>
      <c r="AI85" s="2434"/>
      <c r="AJ85" s="2434"/>
      <c r="AK85" s="2434"/>
      <c r="AL85" s="2434"/>
      <c r="AM85" s="2434"/>
      <c r="AN85" s="2434"/>
      <c r="AO85" s="2434"/>
      <c r="AP85" s="2434"/>
      <c r="AQ85" s="2434"/>
      <c r="AR85" s="2434"/>
      <c r="AS85" s="2434"/>
      <c r="AT85" s="32"/>
      <c r="AU85" s="32"/>
      <c r="AV85" s="32"/>
      <c r="AW85" s="32"/>
      <c r="AX85" s="32"/>
    </row>
    <row r="86" spans="1:50" ht="15.75">
      <c r="A86" s="32"/>
      <c r="B86" s="32"/>
      <c r="D86" s="32"/>
      <c r="E86" s="33"/>
      <c r="F86" s="32"/>
      <c r="G86" s="32"/>
      <c r="H86" s="32"/>
      <c r="I86" s="32"/>
      <c r="J86" s="32"/>
      <c r="K86" s="32"/>
      <c r="L86" s="32"/>
      <c r="M86" s="32"/>
      <c r="N86" s="32"/>
      <c r="O86" s="32"/>
      <c r="P86" s="32"/>
      <c r="Q86" s="32"/>
      <c r="R86" s="32"/>
      <c r="S86" s="32"/>
      <c r="T86" s="32"/>
      <c r="U86" s="32"/>
      <c r="V86" s="32"/>
      <c r="AC86" s="32"/>
      <c r="AD86" s="32"/>
      <c r="AF86" s="32"/>
      <c r="AG86" s="33"/>
      <c r="AH86" s="32"/>
      <c r="AI86" s="32"/>
      <c r="AJ86" s="32"/>
      <c r="AK86" s="32"/>
      <c r="AL86" s="32"/>
      <c r="AM86" s="32"/>
      <c r="AN86" s="32"/>
      <c r="AO86" s="32"/>
      <c r="AP86" s="32"/>
      <c r="AQ86" s="32"/>
      <c r="AR86" s="32"/>
      <c r="AS86" s="32"/>
      <c r="AT86" s="32"/>
      <c r="AU86" s="32"/>
      <c r="AV86" s="32"/>
      <c r="AW86" s="32"/>
      <c r="AX86" s="32"/>
    </row>
    <row r="87" spans="1:50" ht="15.75">
      <c r="A87" s="32"/>
      <c r="B87" s="32"/>
      <c r="D87" s="32"/>
      <c r="E87" s="33" t="s">
        <v>895</v>
      </c>
      <c r="F87" s="2431"/>
      <c r="G87" s="1560"/>
      <c r="H87" s="1560"/>
      <c r="I87" s="1560"/>
      <c r="J87" s="1560"/>
      <c r="K87" s="1560"/>
      <c r="L87" s="1560"/>
      <c r="M87" s="1560"/>
      <c r="N87" s="1560"/>
      <c r="O87" s="1560"/>
      <c r="P87" s="1560"/>
      <c r="Q87" s="1560"/>
      <c r="R87" s="32"/>
      <c r="S87" s="32"/>
      <c r="T87" s="32"/>
      <c r="U87" s="32"/>
      <c r="V87" s="32"/>
      <c r="AC87" s="32"/>
      <c r="AD87" s="32"/>
      <c r="AF87" s="32"/>
      <c r="AG87" s="33" t="s">
        <v>895</v>
      </c>
      <c r="AH87" s="2431"/>
      <c r="AI87" s="2434"/>
      <c r="AJ87" s="2434"/>
      <c r="AK87" s="2434"/>
      <c r="AL87" s="2434"/>
      <c r="AM87" s="2434"/>
      <c r="AN87" s="2434"/>
      <c r="AO87" s="2434"/>
      <c r="AP87" s="2434"/>
      <c r="AQ87" s="2434"/>
      <c r="AR87" s="2434"/>
      <c r="AS87" s="2434"/>
      <c r="AT87" s="32"/>
      <c r="AU87" s="32"/>
      <c r="AV87" s="32"/>
      <c r="AW87" s="32"/>
      <c r="AX87" s="32"/>
    </row>
  </sheetData>
  <mergeCells count="74">
    <mergeCell ref="BG4:BQ5"/>
    <mergeCell ref="BG6:BQ9"/>
    <mergeCell ref="N2:V2"/>
    <mergeCell ref="E16:J16"/>
    <mergeCell ref="Q16:W16"/>
    <mergeCell ref="P14:W14"/>
    <mergeCell ref="P12:W12"/>
    <mergeCell ref="T10:W10"/>
    <mergeCell ref="AS16:AY16"/>
    <mergeCell ref="AG16:AL16"/>
    <mergeCell ref="AR14:AY14"/>
    <mergeCell ref="AR12:AY12"/>
    <mergeCell ref="AV10:AY10"/>
    <mergeCell ref="AP2:AX2"/>
    <mergeCell ref="B29:V29"/>
    <mergeCell ref="AH21:AO21"/>
    <mergeCell ref="AS21:AU21"/>
    <mergeCell ref="AH23:AO23"/>
    <mergeCell ref="AH25:AO25"/>
    <mergeCell ref="AG27:AX27"/>
    <mergeCell ref="AD29:AY29"/>
    <mergeCell ref="F21:M21"/>
    <mergeCell ref="Q21:S21"/>
    <mergeCell ref="F23:M23"/>
    <mergeCell ref="F25:M25"/>
    <mergeCell ref="E27:V27"/>
    <mergeCell ref="AH40:AS40"/>
    <mergeCell ref="F32:H32"/>
    <mergeCell ref="J32:L32"/>
    <mergeCell ref="F34:H34"/>
    <mergeCell ref="F36:Q36"/>
    <mergeCell ref="F38:Q38"/>
    <mergeCell ref="F40:Q40"/>
    <mergeCell ref="AH32:AJ32"/>
    <mergeCell ref="AL32:AN32"/>
    <mergeCell ref="AH34:AJ34"/>
    <mergeCell ref="AH36:AS36"/>
    <mergeCell ref="AH38:AS38"/>
    <mergeCell ref="N49:V49"/>
    <mergeCell ref="T57:W57"/>
    <mergeCell ref="P59:W59"/>
    <mergeCell ref="P61:W61"/>
    <mergeCell ref="E63:J63"/>
    <mergeCell ref="Q63:W63"/>
    <mergeCell ref="AP49:AX49"/>
    <mergeCell ref="AV57:AY57"/>
    <mergeCell ref="AR61:AY61"/>
    <mergeCell ref="AR59:AY59"/>
    <mergeCell ref="AG63:AL63"/>
    <mergeCell ref="AS63:AY63"/>
    <mergeCell ref="AH68:AO68"/>
    <mergeCell ref="AS68:AU68"/>
    <mergeCell ref="F68:M68"/>
    <mergeCell ref="Q68:S68"/>
    <mergeCell ref="F70:M70"/>
    <mergeCell ref="F72:M72"/>
    <mergeCell ref="E74:V74"/>
    <mergeCell ref="B76:V76"/>
    <mergeCell ref="AH70:AO70"/>
    <mergeCell ref="AH72:AO72"/>
    <mergeCell ref="AG74:AX74"/>
    <mergeCell ref="AD76:AX76"/>
    <mergeCell ref="AH79:AJ79"/>
    <mergeCell ref="AL79:AM79"/>
    <mergeCell ref="F87:Q87"/>
    <mergeCell ref="F85:Q85"/>
    <mergeCell ref="F81:H81"/>
    <mergeCell ref="F79:H79"/>
    <mergeCell ref="J79:L79"/>
    <mergeCell ref="F83:Q83"/>
    <mergeCell ref="AH81:AJ81"/>
    <mergeCell ref="AH83:AS83"/>
    <mergeCell ref="AH85:AS85"/>
    <mergeCell ref="AH87:AS87"/>
  </mergeCells>
  <printOptions horizontalCentered="1" verticalCentered="1"/>
  <pageMargins left="0" right="0" top="0" bottom="0" header="0.3" footer="0.3"/>
  <pageSetup scale="56" orientation="portrait" r:id="rId1"/>
  <headerFooter>
    <oddFooter>&amp;C&amp;A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6D0F6-82EA-40F4-B3B7-1E576C4D3C44}">
  <sheetPr codeName="Sheet27">
    <tabColor rgb="FF002060"/>
  </sheetPr>
  <dimension ref="A1"/>
  <sheetViews>
    <sheetView showGridLines="0" zoomScale="50" zoomScaleNormal="50" zoomScaleSheetLayoutView="30" workbookViewId="0">
      <selection activeCell="AZ3" sqref="AZ3"/>
    </sheetView>
  </sheetViews>
  <sheetFormatPr defaultRowHeight="15"/>
  <cols>
    <col min="37" max="37" width="13.7109375" customWidth="1"/>
  </cols>
  <sheetData/>
  <pageMargins left="0.3" right="0.2" top="0.25" bottom="0.5" header="0.3" footer="0.3"/>
  <pageSetup scale="40" orientation="portrait" r:id="rId1"/>
  <headerFooter>
    <oddFooter>&amp;C&amp;"-,Bold"&amp;20&amp;A&amp;R&amp;14Page &amp;P of &amp;N</oddFooter>
  </headerFooter>
  <colBreaks count="2" manualBreakCount="2">
    <brk id="27" max="107" man="1"/>
    <brk id="54" max="107"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41C55-C45C-4D65-AB4D-4F85B25D25D4}">
  <sheetPr codeName="Sheet28">
    <tabColor rgb="FF002060"/>
  </sheetPr>
  <dimension ref="A1:AH188"/>
  <sheetViews>
    <sheetView showGridLines="0" zoomScale="120" zoomScaleNormal="120" workbookViewId="0">
      <selection activeCell="R22" sqref="R22"/>
    </sheetView>
  </sheetViews>
  <sheetFormatPr defaultRowHeight="15"/>
  <cols>
    <col min="9" max="34" width="9.140625" style="137"/>
  </cols>
  <sheetData>
    <row r="1" spans="1:8" ht="15.75" thickBot="1">
      <c r="A1" s="137"/>
      <c r="B1" s="137"/>
      <c r="C1" s="137"/>
      <c r="D1" s="137"/>
      <c r="E1" s="137"/>
      <c r="F1" s="137"/>
      <c r="G1" s="137"/>
      <c r="H1" s="137"/>
    </row>
    <row r="2" spans="1:8">
      <c r="A2" s="137"/>
      <c r="B2" s="2449"/>
      <c r="C2" s="2450"/>
      <c r="D2" s="2450"/>
      <c r="E2" s="2450"/>
      <c r="F2" s="2450"/>
      <c r="G2" s="2450"/>
      <c r="H2" s="2451"/>
    </row>
    <row r="3" spans="1:8">
      <c r="A3" s="137"/>
      <c r="B3" s="2452"/>
      <c r="C3" s="1439"/>
      <c r="D3" s="1439"/>
      <c r="E3" s="1439"/>
      <c r="F3" s="1439"/>
      <c r="G3" s="1439"/>
      <c r="H3" s="2453"/>
    </row>
    <row r="4" spans="1:8">
      <c r="A4" s="137"/>
      <c r="B4" s="2454" t="s">
        <v>974</v>
      </c>
      <c r="C4" s="2455"/>
      <c r="D4" s="2455"/>
      <c r="E4" s="2455"/>
      <c r="F4" s="2455"/>
      <c r="G4" s="2455"/>
      <c r="H4" s="2456"/>
    </row>
    <row r="5" spans="1:8">
      <c r="A5" s="137"/>
      <c r="B5" s="2454"/>
      <c r="C5" s="2455"/>
      <c r="D5" s="2455"/>
      <c r="E5" s="2455"/>
      <c r="F5" s="2455"/>
      <c r="G5" s="2455"/>
      <c r="H5" s="2456"/>
    </row>
    <row r="6" spans="1:8">
      <c r="A6" s="137"/>
      <c r="B6" s="2454"/>
      <c r="C6" s="2455"/>
      <c r="D6" s="2455"/>
      <c r="E6" s="2455"/>
      <c r="F6" s="2455"/>
      <c r="G6" s="2455"/>
      <c r="H6" s="2456"/>
    </row>
    <row r="7" spans="1:8">
      <c r="A7" s="137"/>
      <c r="B7" s="2454"/>
      <c r="C7" s="2455"/>
      <c r="D7" s="2455"/>
      <c r="E7" s="2455"/>
      <c r="F7" s="2455"/>
      <c r="G7" s="2455"/>
      <c r="H7" s="2456"/>
    </row>
    <row r="8" spans="1:8">
      <c r="A8" s="137"/>
      <c r="B8" s="2454"/>
      <c r="C8" s="2455"/>
      <c r="D8" s="2455"/>
      <c r="E8" s="2455"/>
      <c r="F8" s="2455"/>
      <c r="G8" s="2455"/>
      <c r="H8" s="2456"/>
    </row>
    <row r="9" spans="1:8">
      <c r="A9" s="137"/>
      <c r="B9" s="2454"/>
      <c r="C9" s="2455"/>
      <c r="D9" s="2455"/>
      <c r="E9" s="2455"/>
      <c r="F9" s="2455"/>
      <c r="G9" s="2455"/>
      <c r="H9" s="2456"/>
    </row>
    <row r="10" spans="1:8">
      <c r="A10" s="137"/>
      <c r="B10" s="2454"/>
      <c r="C10" s="2455"/>
      <c r="D10" s="2455"/>
      <c r="E10" s="2455"/>
      <c r="F10" s="2455"/>
      <c r="G10" s="2455"/>
      <c r="H10" s="2456"/>
    </row>
    <row r="11" spans="1:8">
      <c r="A11" s="137"/>
      <c r="B11" s="2454"/>
      <c r="C11" s="2455"/>
      <c r="D11" s="2455"/>
      <c r="E11" s="2455"/>
      <c r="F11" s="2455"/>
      <c r="G11" s="2455"/>
      <c r="H11" s="2456"/>
    </row>
    <row r="12" spans="1:8">
      <c r="A12" s="137"/>
      <c r="B12" s="2454"/>
      <c r="C12" s="2455"/>
      <c r="D12" s="2455"/>
      <c r="E12" s="2455"/>
      <c r="F12" s="2455"/>
      <c r="G12" s="2455"/>
      <c r="H12" s="2456"/>
    </row>
    <row r="13" spans="1:8">
      <c r="A13" s="137"/>
      <c r="B13" s="2454"/>
      <c r="C13" s="2455"/>
      <c r="D13" s="2455"/>
      <c r="E13" s="2455"/>
      <c r="F13" s="2455"/>
      <c r="G13" s="2455"/>
      <c r="H13" s="2456"/>
    </row>
    <row r="14" spans="1:8">
      <c r="A14" s="137"/>
      <c r="B14" s="2454"/>
      <c r="C14" s="2455"/>
      <c r="D14" s="2455"/>
      <c r="E14" s="2455"/>
      <c r="F14" s="2455"/>
      <c r="G14" s="2455"/>
      <c r="H14" s="2456"/>
    </row>
    <row r="15" spans="1:8" ht="15.75" thickBot="1">
      <c r="A15" s="137"/>
      <c r="B15" s="2457"/>
      <c r="C15" s="2458"/>
      <c r="D15" s="2458"/>
      <c r="E15" s="2458"/>
      <c r="F15" s="2458"/>
      <c r="G15" s="2458"/>
      <c r="H15" s="2459"/>
    </row>
    <row r="16" spans="1:8">
      <c r="A16" s="137"/>
      <c r="B16" s="137"/>
      <c r="C16" s="137"/>
      <c r="D16" s="137"/>
      <c r="E16" s="137"/>
      <c r="F16" s="137"/>
      <c r="G16" s="137"/>
      <c r="H16" s="137"/>
    </row>
    <row r="17" spans="1:8">
      <c r="A17" s="137"/>
      <c r="B17" s="137"/>
      <c r="C17" s="137"/>
      <c r="D17" s="137"/>
      <c r="E17" s="137"/>
      <c r="F17" s="137"/>
      <c r="G17" s="137"/>
      <c r="H17" s="137"/>
    </row>
    <row r="18" spans="1:8">
      <c r="A18" s="137"/>
      <c r="B18" s="137"/>
      <c r="C18" s="137"/>
      <c r="D18" s="137"/>
      <c r="E18" s="137"/>
      <c r="F18" s="137"/>
      <c r="G18" s="137"/>
      <c r="H18" s="137"/>
    </row>
    <row r="19" spans="1:8">
      <c r="A19" s="137"/>
      <c r="B19" s="137"/>
      <c r="C19" s="137"/>
      <c r="D19" s="137"/>
      <c r="E19" s="137"/>
      <c r="F19" s="137"/>
      <c r="G19" s="137"/>
      <c r="H19" s="137"/>
    </row>
    <row r="20" spans="1:8">
      <c r="A20" s="137"/>
      <c r="B20" s="137"/>
      <c r="C20" s="137"/>
      <c r="D20" s="137"/>
      <c r="E20" s="137"/>
      <c r="F20" s="137"/>
      <c r="G20" s="137"/>
      <c r="H20" s="137"/>
    </row>
    <row r="21" spans="1:8">
      <c r="A21" s="137"/>
      <c r="B21" s="137"/>
      <c r="C21" s="137"/>
      <c r="D21" s="137"/>
      <c r="E21" s="137"/>
      <c r="F21" s="137"/>
      <c r="G21" s="137"/>
      <c r="H21" s="137"/>
    </row>
    <row r="22" spans="1:8">
      <c r="A22" s="137"/>
      <c r="B22" s="137"/>
      <c r="C22" s="137"/>
      <c r="D22" s="137"/>
      <c r="E22" s="137"/>
      <c r="F22" s="137"/>
      <c r="G22" s="137"/>
      <c r="H22" s="137"/>
    </row>
    <row r="23" spans="1:8">
      <c r="A23" s="137"/>
      <c r="B23" s="137"/>
      <c r="C23" s="137"/>
      <c r="D23" s="137"/>
      <c r="E23" s="137"/>
      <c r="F23" s="137"/>
      <c r="G23" s="137"/>
      <c r="H23" s="137"/>
    </row>
    <row r="24" spans="1:8">
      <c r="A24" s="137"/>
      <c r="B24" s="137"/>
      <c r="C24" s="137"/>
      <c r="D24" s="137"/>
      <c r="E24" s="137"/>
      <c r="F24" s="137"/>
      <c r="G24" s="137"/>
      <c r="H24" s="137"/>
    </row>
    <row r="25" spans="1:8">
      <c r="A25" s="137"/>
      <c r="B25" s="137"/>
      <c r="C25" s="137"/>
      <c r="D25" s="137"/>
      <c r="E25" s="137"/>
      <c r="F25" s="137"/>
      <c r="G25" s="137"/>
      <c r="H25" s="137"/>
    </row>
    <row r="26" spans="1:8">
      <c r="A26" s="137"/>
      <c r="B26" s="137"/>
      <c r="C26" s="137"/>
      <c r="D26" s="137"/>
      <c r="E26" s="137"/>
      <c r="F26" s="137"/>
      <c r="G26" s="137"/>
      <c r="H26" s="137"/>
    </row>
    <row r="27" spans="1:8">
      <c r="A27" s="137"/>
      <c r="B27" s="137"/>
      <c r="C27" s="137"/>
      <c r="D27" s="137"/>
      <c r="E27" s="137"/>
      <c r="F27" s="137"/>
      <c r="G27" s="137"/>
      <c r="H27" s="137"/>
    </row>
    <row r="28" spans="1:8">
      <c r="A28" s="137"/>
      <c r="B28" s="137"/>
      <c r="C28" s="137"/>
      <c r="D28" s="137"/>
      <c r="E28" s="137"/>
      <c r="F28" s="137"/>
      <c r="G28" s="137"/>
      <c r="H28" s="137"/>
    </row>
    <row r="29" spans="1:8">
      <c r="A29" s="137"/>
      <c r="B29" s="137"/>
      <c r="C29" s="137"/>
      <c r="D29" s="137"/>
      <c r="E29" s="137"/>
      <c r="F29" s="137"/>
      <c r="G29" s="137"/>
      <c r="H29" s="137"/>
    </row>
    <row r="30" spans="1:8">
      <c r="A30" s="137"/>
      <c r="B30" s="137"/>
      <c r="C30" s="137"/>
      <c r="D30" s="137"/>
      <c r="E30" s="137"/>
      <c r="F30" s="137"/>
      <c r="G30" s="137"/>
      <c r="H30" s="137"/>
    </row>
    <row r="31" spans="1:8">
      <c r="A31" s="137"/>
      <c r="B31" s="137"/>
      <c r="C31" s="137"/>
      <c r="D31" s="137"/>
      <c r="E31" s="137"/>
      <c r="F31" s="137"/>
      <c r="G31" s="137"/>
      <c r="H31" s="137"/>
    </row>
    <row r="32" spans="1:8">
      <c r="A32" s="137"/>
      <c r="B32" s="137"/>
      <c r="C32" s="137"/>
      <c r="D32" s="137"/>
      <c r="E32" s="137"/>
      <c r="F32" s="137"/>
      <c r="G32" s="137"/>
      <c r="H32" s="137"/>
    </row>
    <row r="33" spans="1:8">
      <c r="A33" s="137"/>
      <c r="B33" s="137"/>
      <c r="C33" s="137"/>
      <c r="D33" s="137"/>
      <c r="E33" s="137"/>
      <c r="F33" s="137"/>
      <c r="G33" s="137"/>
      <c r="H33" s="137"/>
    </row>
    <row r="34" spans="1:8">
      <c r="A34" s="137"/>
      <c r="B34" s="137"/>
      <c r="C34" s="137"/>
      <c r="D34" s="137"/>
      <c r="E34" s="137"/>
      <c r="F34" s="137"/>
      <c r="G34" s="137"/>
      <c r="H34" s="137"/>
    </row>
    <row r="35" spans="1:8">
      <c r="A35" s="137"/>
      <c r="B35" s="137"/>
      <c r="C35" s="137"/>
      <c r="D35" s="137"/>
      <c r="E35" s="137"/>
      <c r="F35" s="137"/>
      <c r="G35" s="137"/>
      <c r="H35" s="137"/>
    </row>
    <row r="36" spans="1:8">
      <c r="A36" s="137"/>
      <c r="B36" s="137"/>
      <c r="C36" s="137"/>
      <c r="D36" s="137"/>
      <c r="E36" s="137"/>
      <c r="F36" s="137"/>
      <c r="G36" s="137"/>
      <c r="H36" s="137"/>
    </row>
    <row r="37" spans="1:8">
      <c r="A37" s="137"/>
      <c r="B37" s="137"/>
      <c r="C37" s="137"/>
      <c r="D37" s="137"/>
      <c r="E37" s="137"/>
      <c r="F37" s="137"/>
      <c r="G37" s="137"/>
      <c r="H37" s="137"/>
    </row>
    <row r="38" spans="1:8">
      <c r="A38" s="137"/>
      <c r="B38" s="137"/>
      <c r="C38" s="137"/>
      <c r="D38" s="137"/>
      <c r="E38" s="137"/>
      <c r="F38" s="137"/>
      <c r="G38" s="137"/>
      <c r="H38" s="137"/>
    </row>
    <row r="39" spans="1:8">
      <c r="A39" s="137"/>
      <c r="B39" s="137"/>
      <c r="C39" s="137"/>
      <c r="D39" s="137"/>
      <c r="E39" s="137"/>
      <c r="F39" s="137"/>
      <c r="G39" s="137"/>
      <c r="H39" s="137"/>
    </row>
    <row r="40" spans="1:8">
      <c r="A40" s="137"/>
      <c r="B40" s="137"/>
      <c r="C40" s="137"/>
      <c r="D40" s="137"/>
      <c r="E40" s="137"/>
      <c r="F40" s="137"/>
      <c r="G40" s="137"/>
      <c r="H40" s="137"/>
    </row>
    <row r="41" spans="1:8">
      <c r="A41" s="137"/>
      <c r="B41" s="137"/>
      <c r="C41" s="137"/>
      <c r="D41" s="137"/>
      <c r="E41" s="137"/>
      <c r="F41" s="137"/>
      <c r="G41" s="137"/>
      <c r="H41" s="137"/>
    </row>
    <row r="42" spans="1:8">
      <c r="A42" s="137"/>
      <c r="B42" s="137"/>
      <c r="C42" s="137"/>
      <c r="D42" s="137"/>
      <c r="E42" s="137"/>
      <c r="F42" s="137"/>
      <c r="G42" s="137"/>
      <c r="H42" s="137"/>
    </row>
    <row r="43" spans="1:8">
      <c r="A43" s="137"/>
      <c r="B43" s="137"/>
      <c r="C43" s="137"/>
      <c r="D43" s="137"/>
      <c r="E43" s="137"/>
      <c r="F43" s="137"/>
      <c r="G43" s="137"/>
      <c r="H43" s="137"/>
    </row>
    <row r="44" spans="1:8">
      <c r="A44" s="137"/>
      <c r="B44" s="137"/>
      <c r="C44" s="137"/>
      <c r="D44" s="137"/>
      <c r="E44" s="137"/>
      <c r="F44" s="137"/>
      <c r="G44" s="137"/>
      <c r="H44" s="137"/>
    </row>
    <row r="45" spans="1:8">
      <c r="A45" s="137"/>
      <c r="B45" s="137"/>
      <c r="C45" s="137"/>
      <c r="D45" s="137"/>
      <c r="E45" s="137"/>
      <c r="F45" s="137"/>
      <c r="G45" s="137"/>
      <c r="H45" s="137"/>
    </row>
    <row r="46" spans="1:8">
      <c r="A46" s="137"/>
      <c r="B46" s="137"/>
      <c r="C46" s="137"/>
      <c r="D46" s="137"/>
      <c r="E46" s="137"/>
      <c r="F46" s="137"/>
      <c r="G46" s="137"/>
      <c r="H46" s="137"/>
    </row>
    <row r="47" spans="1:8">
      <c r="A47" s="137"/>
      <c r="B47" s="137"/>
      <c r="C47" s="137"/>
      <c r="D47" s="137"/>
      <c r="E47" s="137"/>
      <c r="F47" s="137"/>
      <c r="G47" s="137"/>
      <c r="H47" s="137"/>
    </row>
    <row r="48" spans="1:8">
      <c r="A48" s="137"/>
      <c r="B48" s="137"/>
      <c r="C48" s="137"/>
      <c r="D48" s="137"/>
      <c r="E48" s="137"/>
      <c r="F48" s="137"/>
      <c r="G48" s="137"/>
      <c r="H48" s="137"/>
    </row>
    <row r="49" spans="1:8">
      <c r="A49" s="137"/>
      <c r="B49" s="137"/>
      <c r="C49" s="137"/>
      <c r="D49" s="137"/>
      <c r="E49" s="137"/>
      <c r="F49" s="137"/>
      <c r="G49" s="137"/>
      <c r="H49" s="137"/>
    </row>
    <row r="50" spans="1:8">
      <c r="A50" s="137"/>
      <c r="B50" s="137"/>
      <c r="C50" s="137"/>
      <c r="D50" s="137"/>
      <c r="E50" s="137"/>
      <c r="F50" s="137"/>
      <c r="G50" s="137"/>
      <c r="H50" s="137"/>
    </row>
    <row r="51" spans="1:8">
      <c r="A51" s="137"/>
      <c r="B51" s="137"/>
      <c r="C51" s="137"/>
      <c r="D51" s="137"/>
      <c r="E51" s="137"/>
      <c r="F51" s="137"/>
      <c r="G51" s="137"/>
      <c r="H51" s="137"/>
    </row>
    <row r="52" spans="1:8">
      <c r="A52" s="137"/>
      <c r="B52" s="137"/>
      <c r="C52" s="137"/>
      <c r="D52" s="137"/>
      <c r="E52" s="137"/>
      <c r="F52" s="137"/>
      <c r="G52" s="137"/>
      <c r="H52" s="137"/>
    </row>
    <row r="53" spans="1:8">
      <c r="A53" s="137"/>
      <c r="B53" s="137"/>
      <c r="C53" s="137"/>
      <c r="D53" s="137"/>
      <c r="E53" s="137"/>
      <c r="F53" s="137"/>
      <c r="G53" s="137"/>
      <c r="H53" s="137"/>
    </row>
    <row r="54" spans="1:8">
      <c r="A54" s="137"/>
      <c r="B54" s="137"/>
      <c r="C54" s="137"/>
      <c r="D54" s="137"/>
      <c r="E54" s="137"/>
      <c r="F54" s="137"/>
      <c r="G54" s="137"/>
      <c r="H54" s="137"/>
    </row>
    <row r="55" spans="1:8">
      <c r="A55" s="137"/>
      <c r="B55" s="137"/>
      <c r="C55" s="137"/>
      <c r="D55" s="137"/>
      <c r="E55" s="137"/>
      <c r="F55" s="137"/>
      <c r="G55" s="137"/>
      <c r="H55" s="137"/>
    </row>
    <row r="56" spans="1:8">
      <c r="A56" s="137"/>
      <c r="B56" s="137"/>
      <c r="C56" s="137"/>
      <c r="D56" s="137"/>
      <c r="E56" s="137"/>
      <c r="F56" s="137"/>
      <c r="G56" s="137"/>
      <c r="H56" s="137"/>
    </row>
    <row r="57" spans="1:8">
      <c r="A57" s="137"/>
      <c r="B57" s="137"/>
      <c r="C57" s="137"/>
      <c r="D57" s="137"/>
      <c r="E57" s="137"/>
      <c r="F57" s="137"/>
      <c r="G57" s="137"/>
      <c r="H57" s="137"/>
    </row>
    <row r="58" spans="1:8">
      <c r="A58" s="137"/>
      <c r="B58" s="137"/>
      <c r="C58" s="137"/>
      <c r="D58" s="137"/>
      <c r="E58" s="137"/>
      <c r="F58" s="137"/>
      <c r="G58" s="137"/>
      <c r="H58" s="137"/>
    </row>
    <row r="59" spans="1:8">
      <c r="A59" s="137"/>
      <c r="B59" s="137"/>
      <c r="C59" s="137"/>
      <c r="D59" s="137"/>
      <c r="E59" s="137"/>
      <c r="F59" s="137"/>
      <c r="G59" s="137"/>
      <c r="H59" s="137"/>
    </row>
    <row r="60" spans="1:8">
      <c r="A60" s="137"/>
      <c r="B60" s="137"/>
      <c r="C60" s="137"/>
      <c r="D60" s="137"/>
      <c r="E60" s="137"/>
      <c r="F60" s="137"/>
      <c r="G60" s="137"/>
      <c r="H60" s="137"/>
    </row>
    <row r="61" spans="1:8">
      <c r="A61" s="137"/>
      <c r="B61" s="137"/>
      <c r="C61" s="137"/>
      <c r="D61" s="137"/>
      <c r="E61" s="137"/>
      <c r="F61" s="137"/>
      <c r="G61" s="137"/>
      <c r="H61" s="137"/>
    </row>
    <row r="62" spans="1:8">
      <c r="A62" s="137"/>
      <c r="B62" s="137"/>
      <c r="C62" s="137"/>
      <c r="D62" s="137"/>
      <c r="E62" s="137"/>
      <c r="F62" s="137"/>
      <c r="G62" s="137"/>
      <c r="H62" s="137"/>
    </row>
    <row r="63" spans="1:8">
      <c r="A63" s="137"/>
      <c r="B63" s="137"/>
      <c r="C63" s="137"/>
      <c r="D63" s="137"/>
      <c r="E63" s="137"/>
      <c r="F63" s="137"/>
      <c r="G63" s="137"/>
      <c r="H63" s="137"/>
    </row>
    <row r="64" spans="1:8">
      <c r="A64" s="137"/>
      <c r="B64" s="137"/>
      <c r="C64" s="137"/>
      <c r="D64" s="137"/>
      <c r="E64" s="137"/>
      <c r="F64" s="137"/>
      <c r="G64" s="137"/>
      <c r="H64" s="137"/>
    </row>
    <row r="65" spans="1:8">
      <c r="A65" s="137"/>
      <c r="B65" s="137"/>
      <c r="C65" s="137"/>
      <c r="D65" s="137"/>
      <c r="E65" s="137"/>
      <c r="F65" s="137"/>
      <c r="G65" s="137"/>
      <c r="H65" s="137"/>
    </row>
    <row r="66" spans="1:8">
      <c r="A66" s="137"/>
      <c r="B66" s="137"/>
      <c r="C66" s="137"/>
      <c r="D66" s="137"/>
      <c r="E66" s="137"/>
      <c r="F66" s="137"/>
      <c r="G66" s="137"/>
      <c r="H66" s="137"/>
    </row>
    <row r="67" spans="1:8">
      <c r="A67" s="137"/>
      <c r="B67" s="137"/>
      <c r="C67" s="137"/>
      <c r="D67" s="137"/>
      <c r="E67" s="137"/>
      <c r="F67" s="137"/>
      <c r="G67" s="137"/>
      <c r="H67" s="137"/>
    </row>
    <row r="68" spans="1:8">
      <c r="A68" s="137"/>
      <c r="B68" s="137"/>
      <c r="C68" s="137"/>
      <c r="D68" s="137"/>
      <c r="E68" s="137"/>
      <c r="F68" s="137"/>
      <c r="G68" s="137"/>
      <c r="H68" s="137"/>
    </row>
    <row r="69" spans="1:8">
      <c r="A69" s="137"/>
      <c r="B69" s="137"/>
      <c r="C69" s="137"/>
      <c r="D69" s="137"/>
      <c r="E69" s="137"/>
      <c r="F69" s="137"/>
      <c r="G69" s="137"/>
      <c r="H69" s="137"/>
    </row>
    <row r="70" spans="1:8">
      <c r="A70" s="137"/>
      <c r="B70" s="137"/>
      <c r="C70" s="137"/>
      <c r="D70" s="137"/>
      <c r="E70" s="137"/>
      <c r="F70" s="137"/>
      <c r="G70" s="137"/>
      <c r="H70" s="137"/>
    </row>
    <row r="71" spans="1:8">
      <c r="A71" s="137"/>
      <c r="B71" s="137"/>
      <c r="C71" s="137"/>
      <c r="D71" s="137"/>
      <c r="E71" s="137"/>
      <c r="F71" s="137"/>
      <c r="G71" s="137"/>
      <c r="H71" s="137"/>
    </row>
    <row r="72" spans="1:8">
      <c r="A72" s="137"/>
      <c r="B72" s="137"/>
      <c r="C72" s="137"/>
      <c r="D72" s="137"/>
      <c r="E72" s="137"/>
      <c r="F72" s="137"/>
      <c r="G72" s="137"/>
      <c r="H72" s="137"/>
    </row>
    <row r="73" spans="1:8">
      <c r="A73" s="137"/>
      <c r="B73" s="137"/>
      <c r="C73" s="137"/>
      <c r="D73" s="137"/>
      <c r="E73" s="137"/>
      <c r="F73" s="137"/>
      <c r="G73" s="137"/>
      <c r="H73" s="137"/>
    </row>
    <row r="74" spans="1:8">
      <c r="A74" s="137"/>
      <c r="B74" s="137"/>
      <c r="C74" s="137"/>
      <c r="D74" s="137"/>
      <c r="E74" s="137"/>
      <c r="F74" s="137"/>
      <c r="G74" s="137"/>
      <c r="H74" s="137"/>
    </row>
    <row r="75" spans="1:8">
      <c r="A75" s="137"/>
      <c r="B75" s="137"/>
      <c r="C75" s="137"/>
      <c r="D75" s="137"/>
      <c r="E75" s="137"/>
      <c r="F75" s="137"/>
      <c r="G75" s="137"/>
      <c r="H75" s="137"/>
    </row>
    <row r="76" spans="1:8">
      <c r="A76" s="137"/>
      <c r="B76" s="137"/>
      <c r="C76" s="137"/>
      <c r="D76" s="137"/>
      <c r="E76" s="137"/>
      <c r="F76" s="137"/>
      <c r="G76" s="137"/>
      <c r="H76" s="137"/>
    </row>
    <row r="77" spans="1:8">
      <c r="A77" s="137"/>
      <c r="B77" s="137"/>
      <c r="C77" s="137"/>
      <c r="D77" s="137"/>
      <c r="E77" s="137"/>
      <c r="F77" s="137"/>
      <c r="G77" s="137"/>
      <c r="H77" s="137"/>
    </row>
    <row r="78" spans="1:8">
      <c r="A78" s="137"/>
      <c r="B78" s="137"/>
      <c r="C78" s="137"/>
      <c r="D78" s="137"/>
      <c r="E78" s="137"/>
      <c r="F78" s="137"/>
      <c r="G78" s="137"/>
      <c r="H78" s="137"/>
    </row>
    <row r="79" spans="1:8">
      <c r="A79" s="137"/>
      <c r="B79" s="137"/>
      <c r="C79" s="137"/>
      <c r="D79" s="137"/>
      <c r="E79" s="137"/>
      <c r="F79" s="137"/>
      <c r="G79" s="137"/>
      <c r="H79" s="137"/>
    </row>
    <row r="80" spans="1:8">
      <c r="A80" s="137"/>
      <c r="B80" s="137"/>
      <c r="C80" s="137"/>
      <c r="D80" s="137"/>
      <c r="E80" s="137"/>
      <c r="F80" s="137"/>
      <c r="G80" s="137"/>
      <c r="H80" s="137"/>
    </row>
    <row r="81" spans="1:8">
      <c r="A81" s="137"/>
      <c r="B81" s="137"/>
      <c r="C81" s="137"/>
      <c r="D81" s="137"/>
      <c r="E81" s="137"/>
      <c r="F81" s="137"/>
      <c r="G81" s="137"/>
      <c r="H81" s="137"/>
    </row>
    <row r="82" spans="1:8">
      <c r="A82" s="137"/>
      <c r="B82" s="137"/>
      <c r="C82" s="137"/>
      <c r="D82" s="137"/>
      <c r="E82" s="137"/>
      <c r="F82" s="137"/>
      <c r="G82" s="137"/>
      <c r="H82" s="137"/>
    </row>
    <row r="83" spans="1:8">
      <c r="A83" s="137"/>
      <c r="B83" s="137"/>
      <c r="C83" s="137"/>
      <c r="D83" s="137"/>
      <c r="E83" s="137"/>
      <c r="F83" s="137"/>
      <c r="G83" s="137"/>
      <c r="H83" s="137"/>
    </row>
    <row r="84" spans="1:8">
      <c r="A84" s="137"/>
      <c r="B84" s="137"/>
      <c r="C84" s="137"/>
      <c r="D84" s="137"/>
      <c r="E84" s="137"/>
      <c r="F84" s="137"/>
      <c r="G84" s="137"/>
      <c r="H84" s="137"/>
    </row>
    <row r="85" spans="1:8">
      <c r="A85" s="137"/>
      <c r="B85" s="137"/>
      <c r="C85" s="137"/>
      <c r="D85" s="137"/>
      <c r="E85" s="137"/>
      <c r="F85" s="137"/>
      <c r="G85" s="137"/>
      <c r="H85" s="137"/>
    </row>
    <row r="86" spans="1:8">
      <c r="A86" s="137"/>
      <c r="B86" s="137"/>
      <c r="C86" s="137"/>
      <c r="D86" s="137"/>
      <c r="E86" s="137"/>
      <c r="F86" s="137"/>
      <c r="G86" s="137"/>
      <c r="H86" s="137"/>
    </row>
    <row r="87" spans="1:8">
      <c r="A87" s="137"/>
      <c r="B87" s="137"/>
      <c r="C87" s="137"/>
      <c r="D87" s="137"/>
      <c r="E87" s="137"/>
      <c r="F87" s="137"/>
      <c r="G87" s="137"/>
      <c r="H87" s="137"/>
    </row>
    <row r="88" spans="1:8">
      <c r="A88" s="137"/>
      <c r="B88" s="137"/>
      <c r="C88" s="137"/>
      <c r="D88" s="137"/>
      <c r="E88" s="137"/>
      <c r="F88" s="137"/>
      <c r="G88" s="137"/>
      <c r="H88" s="137"/>
    </row>
    <row r="89" spans="1:8">
      <c r="A89" s="137"/>
      <c r="B89" s="137"/>
      <c r="C89" s="137"/>
      <c r="D89" s="137"/>
      <c r="E89" s="137"/>
      <c r="F89" s="137"/>
      <c r="G89" s="137"/>
      <c r="H89" s="137"/>
    </row>
    <row r="90" spans="1:8">
      <c r="A90" s="137"/>
      <c r="B90" s="137"/>
      <c r="C90" s="137"/>
      <c r="D90" s="137"/>
      <c r="E90" s="137"/>
      <c r="F90" s="137"/>
      <c r="G90" s="137"/>
      <c r="H90" s="137"/>
    </row>
    <row r="91" spans="1:8">
      <c r="A91" s="137"/>
      <c r="B91" s="137"/>
      <c r="C91" s="137"/>
      <c r="D91" s="137"/>
      <c r="E91" s="137"/>
      <c r="F91" s="137"/>
      <c r="G91" s="137"/>
      <c r="H91" s="137"/>
    </row>
    <row r="92" spans="1:8">
      <c r="A92" s="137"/>
      <c r="B92" s="137"/>
      <c r="C92" s="137"/>
      <c r="D92" s="137"/>
      <c r="E92" s="137"/>
      <c r="F92" s="137"/>
      <c r="G92" s="137"/>
      <c r="H92" s="137"/>
    </row>
    <row r="93" spans="1:8">
      <c r="A93" s="137"/>
      <c r="B93" s="137"/>
      <c r="C93" s="137"/>
      <c r="D93" s="137"/>
      <c r="E93" s="137"/>
      <c r="F93" s="137"/>
      <c r="G93" s="137"/>
      <c r="H93" s="137"/>
    </row>
    <row r="94" spans="1:8">
      <c r="A94" s="137"/>
      <c r="B94" s="137"/>
      <c r="C94" s="137"/>
      <c r="D94" s="137"/>
      <c r="E94" s="137"/>
      <c r="F94" s="137"/>
      <c r="G94" s="137"/>
      <c r="H94" s="137"/>
    </row>
    <row r="95" spans="1:8">
      <c r="A95" s="137"/>
      <c r="B95" s="137"/>
      <c r="C95" s="137"/>
      <c r="D95" s="137"/>
      <c r="E95" s="137"/>
      <c r="F95" s="137"/>
      <c r="G95" s="137"/>
      <c r="H95" s="137"/>
    </row>
    <row r="96" spans="1:8">
      <c r="A96" s="137"/>
      <c r="B96" s="137"/>
      <c r="C96" s="137"/>
      <c r="D96" s="137"/>
      <c r="E96" s="137"/>
      <c r="F96" s="137"/>
      <c r="G96" s="137"/>
      <c r="H96" s="137"/>
    </row>
    <row r="97" spans="1:8">
      <c r="A97" s="137"/>
      <c r="B97" s="137"/>
      <c r="C97" s="137"/>
      <c r="D97" s="137"/>
      <c r="E97" s="137"/>
      <c r="F97" s="137"/>
      <c r="G97" s="137"/>
      <c r="H97" s="137"/>
    </row>
    <row r="98" spans="1:8">
      <c r="A98" s="137"/>
      <c r="B98" s="137"/>
      <c r="C98" s="137"/>
      <c r="D98" s="137"/>
      <c r="E98" s="137"/>
      <c r="F98" s="137"/>
      <c r="G98" s="137"/>
      <c r="H98" s="137"/>
    </row>
    <row r="99" spans="1:8">
      <c r="A99" s="137"/>
      <c r="B99" s="137"/>
      <c r="C99" s="137"/>
      <c r="D99" s="137"/>
      <c r="E99" s="137"/>
      <c r="F99" s="137"/>
      <c r="G99" s="137"/>
      <c r="H99" s="137"/>
    </row>
    <row r="100" spans="1:8">
      <c r="A100" s="137"/>
      <c r="B100" s="137"/>
      <c r="C100" s="137"/>
      <c r="D100" s="137"/>
      <c r="E100" s="137"/>
      <c r="F100" s="137"/>
      <c r="G100" s="137"/>
      <c r="H100" s="137"/>
    </row>
    <row r="101" spans="1:8">
      <c r="A101" s="137"/>
      <c r="B101" s="137"/>
      <c r="C101" s="137"/>
      <c r="D101" s="137"/>
      <c r="E101" s="137"/>
      <c r="F101" s="137"/>
      <c r="G101" s="137"/>
      <c r="H101" s="137"/>
    </row>
    <row r="102" spans="1:8">
      <c r="A102" s="137"/>
      <c r="B102" s="137"/>
      <c r="C102" s="137"/>
      <c r="D102" s="137"/>
      <c r="E102" s="137"/>
      <c r="F102" s="137"/>
      <c r="G102" s="137"/>
      <c r="H102" s="137"/>
    </row>
    <row r="103" spans="1:8">
      <c r="A103" s="137"/>
      <c r="B103" s="137"/>
      <c r="C103" s="137"/>
      <c r="D103" s="137"/>
      <c r="E103" s="137"/>
      <c r="F103" s="137"/>
      <c r="G103" s="137"/>
      <c r="H103" s="137"/>
    </row>
    <row r="104" spans="1:8">
      <c r="A104" s="137"/>
      <c r="B104" s="137"/>
      <c r="C104" s="137"/>
      <c r="D104" s="137"/>
      <c r="E104" s="137"/>
      <c r="F104" s="137"/>
      <c r="G104" s="137"/>
      <c r="H104" s="137"/>
    </row>
    <row r="105" spans="1:8">
      <c r="A105" s="137"/>
      <c r="B105" s="137"/>
      <c r="C105" s="137"/>
      <c r="D105" s="137"/>
      <c r="E105" s="137"/>
      <c r="F105" s="137"/>
      <c r="G105" s="137"/>
      <c r="H105" s="137"/>
    </row>
    <row r="106" spans="1:8">
      <c r="A106" s="137"/>
      <c r="B106" s="137"/>
      <c r="C106" s="137"/>
      <c r="D106" s="137"/>
      <c r="E106" s="137"/>
      <c r="F106" s="137"/>
      <c r="G106" s="137"/>
      <c r="H106" s="137"/>
    </row>
    <row r="107" spans="1:8">
      <c r="A107" s="137"/>
      <c r="B107" s="137"/>
      <c r="C107" s="137"/>
      <c r="D107" s="137"/>
      <c r="E107" s="137"/>
      <c r="F107" s="137"/>
      <c r="G107" s="137"/>
      <c r="H107" s="137"/>
    </row>
    <row r="108" spans="1:8">
      <c r="A108" s="137"/>
      <c r="B108" s="137"/>
      <c r="C108" s="137"/>
      <c r="D108" s="137"/>
      <c r="E108" s="137"/>
      <c r="F108" s="137"/>
      <c r="G108" s="137"/>
      <c r="H108" s="137"/>
    </row>
    <row r="109" spans="1:8">
      <c r="A109" s="137"/>
      <c r="B109" s="137"/>
      <c r="C109" s="137"/>
      <c r="D109" s="137"/>
      <c r="E109" s="137"/>
      <c r="F109" s="137"/>
      <c r="G109" s="137"/>
      <c r="H109" s="137"/>
    </row>
    <row r="110" spans="1:8">
      <c r="A110" s="137"/>
      <c r="B110" s="137"/>
      <c r="C110" s="137"/>
      <c r="D110" s="137"/>
      <c r="E110" s="137"/>
      <c r="F110" s="137"/>
      <c r="G110" s="137"/>
      <c r="H110" s="137"/>
    </row>
    <row r="111" spans="1:8">
      <c r="A111" s="137"/>
      <c r="B111" s="137"/>
      <c r="C111" s="137"/>
      <c r="D111" s="137"/>
      <c r="E111" s="137"/>
      <c r="F111" s="137"/>
      <c r="G111" s="137"/>
      <c r="H111" s="137"/>
    </row>
    <row r="112" spans="1:8">
      <c r="A112" s="137"/>
      <c r="B112" s="137"/>
      <c r="C112" s="137"/>
      <c r="D112" s="137"/>
      <c r="E112" s="137"/>
      <c r="F112" s="137"/>
      <c r="G112" s="137"/>
      <c r="H112" s="137"/>
    </row>
    <row r="113" spans="1:8">
      <c r="A113" s="137"/>
      <c r="B113" s="137"/>
      <c r="C113" s="137"/>
      <c r="D113" s="137"/>
      <c r="E113" s="137"/>
      <c r="F113" s="137"/>
      <c r="G113" s="137"/>
      <c r="H113" s="137"/>
    </row>
    <row r="114" spans="1:8">
      <c r="A114" s="137"/>
      <c r="B114" s="137"/>
      <c r="C114" s="137"/>
      <c r="D114" s="137"/>
      <c r="E114" s="137"/>
      <c r="F114" s="137"/>
      <c r="G114" s="137"/>
      <c r="H114" s="137"/>
    </row>
    <row r="115" spans="1:8">
      <c r="A115" s="137"/>
      <c r="B115" s="137"/>
      <c r="C115" s="137"/>
      <c r="D115" s="137"/>
      <c r="E115" s="137"/>
      <c r="F115" s="137"/>
      <c r="G115" s="137"/>
      <c r="H115" s="137"/>
    </row>
    <row r="116" spans="1:8">
      <c r="B116" s="137"/>
      <c r="C116" s="137"/>
      <c r="D116" s="137"/>
      <c r="E116" s="137"/>
      <c r="F116" s="137"/>
      <c r="G116" s="137"/>
      <c r="H116" s="137"/>
    </row>
    <row r="117" spans="1:8">
      <c r="B117" s="137"/>
      <c r="C117" s="137"/>
      <c r="D117" s="137"/>
      <c r="E117" s="137"/>
      <c r="F117" s="137"/>
      <c r="G117" s="137"/>
      <c r="H117" s="137"/>
    </row>
    <row r="118" spans="1:8">
      <c r="B118" s="137"/>
      <c r="C118" s="137"/>
      <c r="D118" s="137"/>
      <c r="E118" s="137"/>
      <c r="F118" s="137"/>
      <c r="G118" s="137"/>
      <c r="H118" s="137"/>
    </row>
    <row r="119" spans="1:8">
      <c r="B119" s="137"/>
      <c r="C119" s="137"/>
      <c r="D119" s="137"/>
      <c r="E119" s="137"/>
      <c r="F119" s="137"/>
      <c r="G119" s="137"/>
      <c r="H119" s="137"/>
    </row>
    <row r="120" spans="1:8">
      <c r="B120" s="137"/>
      <c r="C120" s="137"/>
      <c r="D120" s="137"/>
      <c r="E120" s="137"/>
      <c r="F120" s="137"/>
      <c r="G120" s="137"/>
      <c r="H120" s="137"/>
    </row>
    <row r="121" spans="1:8">
      <c r="B121" s="137"/>
      <c r="C121" s="137"/>
      <c r="D121" s="137"/>
      <c r="E121" s="137"/>
      <c r="F121" s="137"/>
      <c r="G121" s="137"/>
      <c r="H121" s="137"/>
    </row>
    <row r="122" spans="1:8">
      <c r="B122" s="137"/>
      <c r="C122" s="137"/>
      <c r="D122" s="137"/>
      <c r="E122" s="137"/>
      <c r="F122" s="137"/>
      <c r="G122" s="137"/>
      <c r="H122" s="137"/>
    </row>
    <row r="123" spans="1:8">
      <c r="B123" s="137"/>
      <c r="C123" s="137"/>
      <c r="D123" s="137"/>
      <c r="E123" s="137"/>
      <c r="F123" s="137"/>
      <c r="G123" s="137"/>
      <c r="H123" s="137"/>
    </row>
    <row r="124" spans="1:8">
      <c r="B124" s="137"/>
      <c r="C124" s="137"/>
      <c r="D124" s="137"/>
      <c r="E124" s="137"/>
      <c r="F124" s="137"/>
      <c r="G124" s="137"/>
      <c r="H124" s="137"/>
    </row>
    <row r="125" spans="1:8">
      <c r="B125" s="137"/>
      <c r="C125" s="137"/>
      <c r="D125" s="137"/>
      <c r="E125" s="137"/>
      <c r="F125" s="137"/>
      <c r="G125" s="137"/>
      <c r="H125" s="137"/>
    </row>
    <row r="126" spans="1:8">
      <c r="B126" s="137"/>
      <c r="C126" s="137"/>
      <c r="D126" s="137"/>
      <c r="E126" s="137"/>
      <c r="F126" s="137"/>
      <c r="G126" s="137"/>
      <c r="H126" s="137"/>
    </row>
    <row r="127" spans="1:8">
      <c r="B127" s="137"/>
      <c r="C127" s="137"/>
      <c r="D127" s="137"/>
      <c r="E127" s="137"/>
      <c r="F127" s="137"/>
      <c r="G127" s="137"/>
      <c r="H127" s="137"/>
    </row>
    <row r="128" spans="1:8">
      <c r="B128" s="137"/>
      <c r="C128" s="137"/>
      <c r="D128" s="137"/>
      <c r="E128" s="137"/>
      <c r="F128" s="137"/>
      <c r="G128" s="137"/>
      <c r="H128" s="137"/>
    </row>
    <row r="129" spans="2:8">
      <c r="B129" s="137"/>
      <c r="C129" s="137"/>
      <c r="D129" s="137"/>
      <c r="E129" s="137"/>
      <c r="F129" s="137"/>
      <c r="G129" s="137"/>
      <c r="H129" s="137"/>
    </row>
    <row r="130" spans="2:8">
      <c r="B130" s="137"/>
      <c r="C130" s="137"/>
      <c r="D130" s="137"/>
      <c r="E130" s="137"/>
      <c r="F130" s="137"/>
      <c r="G130" s="137"/>
      <c r="H130" s="137"/>
    </row>
    <row r="131" spans="2:8">
      <c r="B131" s="137"/>
      <c r="C131" s="137"/>
      <c r="D131" s="137"/>
      <c r="E131" s="137"/>
      <c r="F131" s="137"/>
      <c r="G131" s="137"/>
      <c r="H131" s="137"/>
    </row>
    <row r="132" spans="2:8">
      <c r="B132" s="137"/>
      <c r="C132" s="137"/>
      <c r="D132" s="137"/>
      <c r="E132" s="137"/>
      <c r="F132" s="137"/>
      <c r="G132" s="137"/>
      <c r="H132" s="137"/>
    </row>
    <row r="133" spans="2:8">
      <c r="B133" s="137"/>
      <c r="C133" s="137"/>
      <c r="D133" s="137"/>
      <c r="E133" s="137"/>
      <c r="F133" s="137"/>
      <c r="G133" s="137"/>
      <c r="H133" s="137"/>
    </row>
    <row r="134" spans="2:8">
      <c r="B134" s="137"/>
      <c r="C134" s="137"/>
      <c r="D134" s="137"/>
      <c r="E134" s="137"/>
      <c r="F134" s="137"/>
      <c r="G134" s="137"/>
      <c r="H134" s="137"/>
    </row>
    <row r="135" spans="2:8">
      <c r="B135" s="137"/>
      <c r="C135" s="137"/>
      <c r="D135" s="137"/>
      <c r="E135" s="137"/>
      <c r="F135" s="137"/>
      <c r="G135" s="137"/>
      <c r="H135" s="137"/>
    </row>
    <row r="136" spans="2:8">
      <c r="B136" s="137"/>
      <c r="C136" s="137"/>
      <c r="D136" s="137"/>
      <c r="E136" s="137"/>
      <c r="F136" s="137"/>
      <c r="G136" s="137"/>
      <c r="H136" s="137"/>
    </row>
    <row r="137" spans="2:8">
      <c r="B137" s="137"/>
      <c r="C137" s="137"/>
      <c r="D137" s="137"/>
      <c r="E137" s="137"/>
      <c r="F137" s="137"/>
      <c r="G137" s="137"/>
      <c r="H137" s="137"/>
    </row>
    <row r="138" spans="2:8">
      <c r="B138" s="137"/>
      <c r="C138" s="137"/>
      <c r="D138" s="137"/>
      <c r="E138" s="137"/>
      <c r="F138" s="137"/>
      <c r="G138" s="137"/>
      <c r="H138" s="137"/>
    </row>
    <row r="139" spans="2:8">
      <c r="B139" s="137"/>
      <c r="C139" s="137"/>
      <c r="D139" s="137"/>
      <c r="E139" s="137"/>
      <c r="F139" s="137"/>
      <c r="G139" s="137"/>
      <c r="H139" s="137"/>
    </row>
    <row r="140" spans="2:8">
      <c r="B140" s="137"/>
      <c r="C140" s="137"/>
      <c r="D140" s="137"/>
      <c r="E140" s="137"/>
      <c r="F140" s="137"/>
      <c r="G140" s="137"/>
      <c r="H140" s="137"/>
    </row>
    <row r="141" spans="2:8">
      <c r="B141" s="137"/>
      <c r="C141" s="137"/>
      <c r="D141" s="137"/>
      <c r="E141" s="137"/>
      <c r="F141" s="137"/>
      <c r="G141" s="137"/>
      <c r="H141" s="137"/>
    </row>
    <row r="142" spans="2:8">
      <c r="B142" s="137"/>
      <c r="C142" s="137"/>
      <c r="D142" s="137"/>
      <c r="E142" s="137"/>
      <c r="F142" s="137"/>
      <c r="G142" s="137"/>
      <c r="H142" s="137"/>
    </row>
    <row r="143" spans="2:8">
      <c r="B143" s="137"/>
      <c r="C143" s="137"/>
      <c r="D143" s="137"/>
      <c r="E143" s="137"/>
      <c r="F143" s="137"/>
      <c r="G143" s="137"/>
      <c r="H143" s="137"/>
    </row>
    <row r="144" spans="2:8">
      <c r="B144" s="137"/>
      <c r="C144" s="137"/>
      <c r="D144" s="137"/>
      <c r="E144" s="137"/>
      <c r="F144" s="137"/>
      <c r="G144" s="137"/>
      <c r="H144" s="137"/>
    </row>
    <row r="145" spans="2:8">
      <c r="B145" s="137"/>
      <c r="C145" s="137"/>
      <c r="D145" s="137"/>
      <c r="E145" s="137"/>
      <c r="F145" s="137"/>
      <c r="G145" s="137"/>
      <c r="H145" s="137"/>
    </row>
    <row r="146" spans="2:8">
      <c r="B146" s="137"/>
      <c r="C146" s="137"/>
      <c r="D146" s="137"/>
      <c r="E146" s="137"/>
      <c r="F146" s="137"/>
      <c r="G146" s="137"/>
      <c r="H146" s="137"/>
    </row>
    <row r="147" spans="2:8">
      <c r="B147" s="137"/>
      <c r="C147" s="137"/>
      <c r="D147" s="137"/>
      <c r="E147" s="137"/>
      <c r="F147" s="137"/>
      <c r="G147" s="137"/>
      <c r="H147" s="137"/>
    </row>
    <row r="148" spans="2:8">
      <c r="B148" s="137"/>
      <c r="C148" s="137"/>
      <c r="D148" s="137"/>
      <c r="E148" s="137"/>
      <c r="F148" s="137"/>
      <c r="G148" s="137"/>
      <c r="H148" s="137"/>
    </row>
    <row r="149" spans="2:8">
      <c r="B149" s="137"/>
      <c r="C149" s="137"/>
      <c r="D149" s="137"/>
      <c r="E149" s="137"/>
      <c r="F149" s="137"/>
      <c r="G149" s="137"/>
      <c r="H149" s="137"/>
    </row>
    <row r="150" spans="2:8">
      <c r="B150" s="137"/>
      <c r="C150" s="137"/>
      <c r="D150" s="137"/>
      <c r="E150" s="137"/>
      <c r="F150" s="137"/>
      <c r="G150" s="137"/>
      <c r="H150" s="137"/>
    </row>
    <row r="151" spans="2:8">
      <c r="B151" s="137"/>
      <c r="C151" s="137"/>
      <c r="D151" s="137"/>
      <c r="E151" s="137"/>
      <c r="F151" s="137"/>
      <c r="G151" s="137"/>
      <c r="H151" s="137"/>
    </row>
    <row r="152" spans="2:8">
      <c r="B152" s="137"/>
      <c r="C152" s="137"/>
      <c r="D152" s="137"/>
      <c r="E152" s="137"/>
      <c r="F152" s="137"/>
      <c r="G152" s="137"/>
      <c r="H152" s="137"/>
    </row>
    <row r="153" spans="2:8">
      <c r="B153" s="137"/>
      <c r="C153" s="137"/>
      <c r="D153" s="137"/>
      <c r="E153" s="137"/>
      <c r="F153" s="137"/>
      <c r="G153" s="137"/>
      <c r="H153" s="137"/>
    </row>
    <row r="154" spans="2:8">
      <c r="B154" s="137"/>
      <c r="C154" s="137"/>
      <c r="D154" s="137"/>
      <c r="E154" s="137"/>
      <c r="F154" s="137"/>
      <c r="G154" s="137"/>
      <c r="H154" s="137"/>
    </row>
    <row r="155" spans="2:8">
      <c r="B155" s="137"/>
      <c r="C155" s="137"/>
      <c r="D155" s="137"/>
      <c r="E155" s="137"/>
      <c r="F155" s="137"/>
      <c r="G155" s="137"/>
      <c r="H155" s="137"/>
    </row>
    <row r="156" spans="2:8">
      <c r="B156" s="137"/>
      <c r="C156" s="137"/>
      <c r="D156" s="137"/>
      <c r="E156" s="137"/>
      <c r="F156" s="137"/>
      <c r="G156" s="137"/>
      <c r="H156" s="137"/>
    </row>
    <row r="157" spans="2:8">
      <c r="B157" s="137"/>
      <c r="C157" s="137"/>
      <c r="D157" s="137"/>
      <c r="E157" s="137"/>
      <c r="F157" s="137"/>
      <c r="G157" s="137"/>
      <c r="H157" s="137"/>
    </row>
    <row r="158" spans="2:8">
      <c r="B158" s="137"/>
      <c r="C158" s="137"/>
      <c r="D158" s="137"/>
      <c r="E158" s="137"/>
      <c r="F158" s="137"/>
      <c r="G158" s="137"/>
      <c r="H158" s="137"/>
    </row>
    <row r="159" spans="2:8">
      <c r="B159" s="137"/>
      <c r="C159" s="137"/>
      <c r="D159" s="137"/>
      <c r="E159" s="137"/>
      <c r="F159" s="137"/>
      <c r="G159" s="137"/>
      <c r="H159" s="137"/>
    </row>
    <row r="160" spans="2:8">
      <c r="B160" s="137"/>
      <c r="C160" s="137"/>
      <c r="D160" s="137"/>
      <c r="E160" s="137"/>
      <c r="F160" s="137"/>
      <c r="G160" s="137"/>
      <c r="H160" s="137"/>
    </row>
    <row r="161" spans="2:8">
      <c r="B161" s="137"/>
      <c r="C161" s="137"/>
      <c r="D161" s="137"/>
      <c r="E161" s="137"/>
      <c r="F161" s="137"/>
      <c r="G161" s="137"/>
      <c r="H161" s="137"/>
    </row>
    <row r="162" spans="2:8">
      <c r="B162" s="137"/>
      <c r="C162" s="137"/>
      <c r="D162" s="137"/>
      <c r="E162" s="137"/>
      <c r="F162" s="137"/>
      <c r="G162" s="137"/>
      <c r="H162" s="137"/>
    </row>
    <row r="163" spans="2:8">
      <c r="B163" s="137"/>
      <c r="C163" s="137"/>
      <c r="D163" s="137"/>
      <c r="E163" s="137"/>
      <c r="F163" s="137"/>
      <c r="G163" s="137"/>
      <c r="H163" s="137"/>
    </row>
    <row r="164" spans="2:8">
      <c r="B164" s="137"/>
      <c r="C164" s="137"/>
      <c r="D164" s="137"/>
      <c r="E164" s="137"/>
      <c r="F164" s="137"/>
      <c r="G164" s="137"/>
      <c r="H164" s="137"/>
    </row>
    <row r="165" spans="2:8">
      <c r="B165" s="137"/>
      <c r="C165" s="137"/>
      <c r="D165" s="137"/>
      <c r="E165" s="137"/>
      <c r="F165" s="137"/>
      <c r="G165" s="137"/>
      <c r="H165" s="137"/>
    </row>
    <row r="166" spans="2:8">
      <c r="B166" s="137"/>
      <c r="C166" s="137"/>
      <c r="D166" s="137"/>
      <c r="E166" s="137"/>
      <c r="F166" s="137"/>
      <c r="G166" s="137"/>
      <c r="H166" s="137"/>
    </row>
    <row r="167" spans="2:8">
      <c r="B167" s="137"/>
      <c r="C167" s="137"/>
      <c r="D167" s="137"/>
      <c r="E167" s="137"/>
      <c r="F167" s="137"/>
      <c r="G167" s="137"/>
      <c r="H167" s="137"/>
    </row>
    <row r="168" spans="2:8">
      <c r="B168" s="137"/>
      <c r="C168" s="137"/>
      <c r="D168" s="137"/>
      <c r="E168" s="137"/>
      <c r="F168" s="137"/>
      <c r="G168" s="137"/>
      <c r="H168" s="137"/>
    </row>
    <row r="169" spans="2:8">
      <c r="B169" s="137"/>
      <c r="C169" s="137"/>
      <c r="D169" s="137"/>
      <c r="E169" s="137"/>
      <c r="F169" s="137"/>
      <c r="G169" s="137"/>
      <c r="H169" s="137"/>
    </row>
    <row r="170" spans="2:8">
      <c r="B170" s="137"/>
      <c r="C170" s="137"/>
      <c r="D170" s="137"/>
      <c r="E170" s="137"/>
      <c r="F170" s="137"/>
      <c r="G170" s="137"/>
      <c r="H170" s="137"/>
    </row>
    <row r="171" spans="2:8">
      <c r="B171" s="137"/>
      <c r="C171" s="137"/>
      <c r="D171" s="137"/>
      <c r="E171" s="137"/>
      <c r="F171" s="137"/>
      <c r="G171" s="137"/>
      <c r="H171" s="137"/>
    </row>
    <row r="172" spans="2:8">
      <c r="B172" s="137"/>
      <c r="C172" s="137"/>
      <c r="D172" s="137"/>
      <c r="E172" s="137"/>
      <c r="F172" s="137"/>
      <c r="G172" s="137"/>
      <c r="H172" s="137"/>
    </row>
    <row r="173" spans="2:8">
      <c r="B173" s="137"/>
      <c r="C173" s="137"/>
      <c r="D173" s="137"/>
      <c r="E173" s="137"/>
      <c r="F173" s="137"/>
      <c r="G173" s="137"/>
      <c r="H173" s="137"/>
    </row>
    <row r="174" spans="2:8">
      <c r="B174" s="137"/>
      <c r="C174" s="137"/>
      <c r="D174" s="137"/>
      <c r="E174" s="137"/>
      <c r="F174" s="137"/>
      <c r="G174" s="137"/>
      <c r="H174" s="137"/>
    </row>
    <row r="175" spans="2:8">
      <c r="B175" s="137"/>
      <c r="C175" s="137"/>
      <c r="D175" s="137"/>
      <c r="E175" s="137"/>
      <c r="F175" s="137"/>
      <c r="G175" s="137"/>
      <c r="H175" s="137"/>
    </row>
    <row r="176" spans="2:8">
      <c r="B176" s="137"/>
      <c r="C176" s="137"/>
      <c r="D176" s="137"/>
      <c r="E176" s="137"/>
      <c r="F176" s="137"/>
      <c r="G176" s="137"/>
      <c r="H176" s="137"/>
    </row>
    <row r="177" spans="2:8">
      <c r="B177" s="137"/>
      <c r="C177" s="137"/>
      <c r="D177" s="137"/>
      <c r="E177" s="137"/>
      <c r="F177" s="137"/>
      <c r="G177" s="137"/>
      <c r="H177" s="137"/>
    </row>
    <row r="178" spans="2:8">
      <c r="B178" s="137"/>
      <c r="C178" s="137"/>
      <c r="D178" s="137"/>
      <c r="E178" s="137"/>
      <c r="F178" s="137"/>
      <c r="G178" s="137"/>
      <c r="H178" s="137"/>
    </row>
    <row r="179" spans="2:8">
      <c r="B179" s="137"/>
      <c r="C179" s="137"/>
      <c r="D179" s="137"/>
      <c r="E179" s="137"/>
      <c r="F179" s="137"/>
      <c r="G179" s="137"/>
      <c r="H179" s="137"/>
    </row>
    <row r="180" spans="2:8">
      <c r="B180" s="137"/>
      <c r="C180" s="137"/>
      <c r="D180" s="137"/>
      <c r="E180" s="137"/>
      <c r="F180" s="137"/>
      <c r="G180" s="137"/>
      <c r="H180" s="137"/>
    </row>
    <row r="181" spans="2:8">
      <c r="B181" s="137"/>
      <c r="C181" s="137"/>
      <c r="D181" s="137"/>
      <c r="E181" s="137"/>
      <c r="F181" s="137"/>
      <c r="G181" s="137"/>
      <c r="H181" s="137"/>
    </row>
    <row r="182" spans="2:8">
      <c r="B182" s="137"/>
      <c r="C182" s="137"/>
      <c r="D182" s="137"/>
      <c r="E182" s="137"/>
      <c r="F182" s="137"/>
      <c r="G182" s="137"/>
      <c r="H182" s="137"/>
    </row>
    <row r="183" spans="2:8">
      <c r="B183" s="137"/>
      <c r="C183" s="137"/>
      <c r="D183" s="137"/>
      <c r="E183" s="137"/>
      <c r="F183" s="137"/>
      <c r="G183" s="137"/>
      <c r="H183" s="137"/>
    </row>
    <row r="184" spans="2:8">
      <c r="B184" s="137"/>
      <c r="C184" s="137"/>
      <c r="D184" s="137"/>
      <c r="E184" s="137"/>
      <c r="F184" s="137"/>
      <c r="G184" s="137"/>
      <c r="H184" s="137"/>
    </row>
    <row r="185" spans="2:8">
      <c r="B185" s="137"/>
      <c r="C185" s="137"/>
      <c r="D185" s="137"/>
      <c r="E185" s="137"/>
      <c r="F185" s="137"/>
      <c r="G185" s="137"/>
      <c r="H185" s="137"/>
    </row>
    <row r="186" spans="2:8">
      <c r="B186" s="137"/>
      <c r="C186" s="137"/>
      <c r="D186" s="137"/>
      <c r="E186" s="137"/>
      <c r="F186" s="137"/>
      <c r="G186" s="137"/>
      <c r="H186" s="137"/>
    </row>
    <row r="187" spans="2:8">
      <c r="B187" s="137"/>
      <c r="C187" s="137"/>
      <c r="D187" s="137"/>
      <c r="E187" s="137"/>
      <c r="F187" s="137"/>
      <c r="G187" s="137"/>
      <c r="H187" s="137"/>
    </row>
    <row r="188" spans="2:8">
      <c r="B188" s="137"/>
      <c r="C188" s="137"/>
      <c r="D188" s="137"/>
      <c r="E188" s="137"/>
      <c r="F188" s="137"/>
      <c r="G188" s="137"/>
      <c r="H188" s="137"/>
    </row>
  </sheetData>
  <mergeCells count="2">
    <mergeCell ref="B2:H3"/>
    <mergeCell ref="B4:H15"/>
  </mergeCells>
  <pageMargins left="0.7" right="0.7" top="0.75" bottom="0.75" header="0.3" footer="0.3"/>
  <pageSetup orientation="landscape" r:id="rId1"/>
  <headerFooter>
    <oddFooter>&amp;C&amp;A</oddFooter>
  </headerFooter>
  <rowBreaks count="1" manualBreakCount="1">
    <brk id="29" max="8"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84623-E0E7-4119-BBDF-DC0DC65B4542}">
  <sheetPr codeName="Sheet29">
    <tabColor rgb="FF002060"/>
  </sheetPr>
  <dimension ref="A1:AG55"/>
  <sheetViews>
    <sheetView zoomScaleNormal="100" zoomScaleSheetLayoutView="100" workbookViewId="0">
      <selection activeCell="R14" sqref="R14"/>
    </sheetView>
  </sheetViews>
  <sheetFormatPr defaultColWidth="9.140625" defaultRowHeight="20.100000000000001" customHeight="1"/>
  <cols>
    <col min="1" max="1" width="3.85546875" style="107" customWidth="1"/>
    <col min="2" max="2" width="4.5703125" style="107" customWidth="1"/>
    <col min="3" max="3" width="12.42578125" style="107" customWidth="1"/>
    <col min="4" max="4" width="8" style="107" customWidth="1"/>
    <col min="5" max="5" width="8.7109375" style="372" customWidth="1"/>
    <col min="6" max="6" width="7.5703125" style="372" customWidth="1"/>
    <col min="7" max="7" width="9.140625" style="107" customWidth="1"/>
    <col min="8" max="8" width="6.7109375" style="107" customWidth="1"/>
    <col min="9" max="9" width="12.7109375" style="408" customWidth="1"/>
    <col min="10" max="11" width="12.7109375" style="107" customWidth="1"/>
    <col min="12" max="13" width="3.7109375" style="107" customWidth="1"/>
    <col min="14" max="16384" width="9.140625" style="107"/>
  </cols>
  <sheetData>
    <row r="1" spans="1:33" ht="20.100000000000001" customHeight="1" thickBot="1">
      <c r="A1" s="102"/>
      <c r="B1" s="102"/>
      <c r="C1" s="102"/>
      <c r="D1" s="102"/>
      <c r="E1" s="241"/>
      <c r="F1" s="241"/>
      <c r="G1" s="102"/>
      <c r="H1" s="102"/>
      <c r="I1" s="242"/>
      <c r="J1" s="102"/>
      <c r="K1" s="102"/>
      <c r="L1" s="102"/>
      <c r="M1" s="102"/>
      <c r="N1" s="102"/>
      <c r="O1" s="102"/>
      <c r="P1" s="102"/>
      <c r="Q1" s="102"/>
      <c r="R1" s="102"/>
      <c r="S1" s="102"/>
      <c r="T1" s="102"/>
      <c r="U1" s="102"/>
      <c r="V1" s="102"/>
      <c r="W1" s="102"/>
      <c r="X1" s="102"/>
      <c r="Y1" s="102"/>
      <c r="Z1" s="102"/>
      <c r="AA1" s="102"/>
      <c r="AB1" s="102"/>
      <c r="AC1" s="102"/>
      <c r="AD1" s="102"/>
      <c r="AE1" s="102"/>
      <c r="AF1" s="102"/>
      <c r="AG1" s="102"/>
    </row>
    <row r="2" spans="1:33" ht="57" customHeight="1" thickBot="1">
      <c r="A2" s="102"/>
      <c r="B2" s="2496" t="s">
        <v>975</v>
      </c>
      <c r="C2" s="2497"/>
      <c r="D2" s="2497"/>
      <c r="E2" s="2497"/>
      <c r="F2" s="2497"/>
      <c r="G2" s="2497"/>
      <c r="H2" s="2497"/>
      <c r="I2" s="2497"/>
      <c r="J2" s="2497"/>
      <c r="K2" s="2497"/>
      <c r="L2" s="2497"/>
      <c r="M2" s="2498"/>
      <c r="N2" s="102"/>
      <c r="O2" s="102"/>
      <c r="P2" s="102"/>
      <c r="Q2" s="102"/>
      <c r="R2" s="102"/>
      <c r="S2" s="102"/>
      <c r="T2" s="102"/>
      <c r="U2" s="102"/>
      <c r="V2" s="102"/>
      <c r="W2" s="102"/>
      <c r="X2" s="102"/>
      <c r="Y2" s="102"/>
      <c r="Z2" s="102"/>
      <c r="AA2" s="102"/>
      <c r="AB2" s="102"/>
      <c r="AC2" s="102"/>
      <c r="AD2" s="102"/>
      <c r="AE2" s="102"/>
      <c r="AF2" s="102"/>
      <c r="AG2" s="102"/>
    </row>
    <row r="3" spans="1:33" ht="20.100000000000001" customHeight="1" thickBot="1">
      <c r="A3" s="102"/>
      <c r="B3" s="1231"/>
      <c r="C3" s="1065" t="s">
        <v>976</v>
      </c>
      <c r="D3" s="2499" t="str">
        <f>RRXDivision</f>
        <v>RegalRexnord - MCS Division</v>
      </c>
      <c r="E3" s="2499"/>
      <c r="F3" s="2499"/>
      <c r="G3" s="2499"/>
      <c r="H3" s="2499"/>
      <c r="I3" s="1232" t="s">
        <v>977</v>
      </c>
      <c r="J3" s="2499" t="str">
        <f>PartNumber</f>
        <v>456734RT</v>
      </c>
      <c r="K3" s="2499"/>
      <c r="L3" s="2499"/>
      <c r="M3" s="2500"/>
      <c r="N3" s="102"/>
      <c r="O3" s="494"/>
      <c r="P3" s="1882" t="s">
        <v>537</v>
      </c>
      <c r="Q3" s="1883"/>
      <c r="R3" s="1884"/>
      <c r="S3" s="102"/>
      <c r="T3" s="102"/>
      <c r="U3" s="102"/>
      <c r="V3" s="102"/>
      <c r="W3" s="102"/>
      <c r="X3" s="102"/>
      <c r="Y3" s="102"/>
      <c r="Z3" s="102"/>
      <c r="AA3" s="102"/>
      <c r="AB3" s="102"/>
      <c r="AC3" s="102"/>
      <c r="AD3" s="102"/>
      <c r="AE3" s="102"/>
      <c r="AF3" s="102"/>
      <c r="AG3" s="102"/>
    </row>
    <row r="4" spans="1:33" ht="20.100000000000001" customHeight="1" thickBot="1">
      <c r="A4" s="102"/>
      <c r="B4" s="410"/>
      <c r="C4" s="411" t="s">
        <v>978</v>
      </c>
      <c r="D4" s="2501">
        <f>SupplierNumber</f>
        <v>45672</v>
      </c>
      <c r="E4" s="2501"/>
      <c r="F4" s="2501"/>
      <c r="G4" s="2501"/>
      <c r="H4" s="2501"/>
      <c r="I4" s="412" t="s">
        <v>979</v>
      </c>
      <c r="J4" s="2501" t="str">
        <f>PartName</f>
        <v>Lever</v>
      </c>
      <c r="K4" s="2501"/>
      <c r="L4" s="2501"/>
      <c r="M4" s="2502"/>
      <c r="N4" s="102"/>
      <c r="O4" s="502"/>
      <c r="P4" s="1885" t="s">
        <v>542</v>
      </c>
      <c r="Q4" s="1886"/>
      <c r="R4" s="1887"/>
      <c r="S4" s="102"/>
      <c r="T4" s="102"/>
      <c r="U4" s="102"/>
      <c r="V4" s="102"/>
      <c r="W4" s="102"/>
      <c r="X4" s="102"/>
      <c r="Y4" s="102"/>
      <c r="Z4" s="102"/>
      <c r="AA4" s="102"/>
      <c r="AB4" s="102"/>
      <c r="AC4" s="102"/>
      <c r="AD4" s="102"/>
      <c r="AE4" s="102"/>
      <c r="AF4" s="102"/>
      <c r="AG4" s="102"/>
    </row>
    <row r="5" spans="1:33" ht="20.100000000000001" customHeight="1" thickBot="1">
      <c r="A5" s="102"/>
      <c r="B5" s="2508" t="s">
        <v>980</v>
      </c>
      <c r="C5" s="2509"/>
      <c r="D5" s="2510" t="str">
        <f>SupplierPlantName</f>
        <v>Raimes Gear Tech - Tennessee Plant</v>
      </c>
      <c r="E5" s="2511"/>
      <c r="F5" s="2511"/>
      <c r="G5" s="2511"/>
      <c r="H5" s="2512"/>
      <c r="I5" s="413" t="s">
        <v>981</v>
      </c>
      <c r="J5" s="2503" t="str">
        <f>DrawingNumber</f>
        <v>GH 675612</v>
      </c>
      <c r="K5" s="2503"/>
      <c r="L5" s="2503"/>
      <c r="M5" s="2504"/>
      <c r="N5" s="102"/>
      <c r="O5" s="499"/>
      <c r="P5" s="496" t="s">
        <v>627</v>
      </c>
      <c r="Q5" s="497"/>
      <c r="R5" s="498"/>
      <c r="S5" s="102"/>
      <c r="T5" s="102"/>
      <c r="U5" s="102"/>
      <c r="V5" s="102"/>
      <c r="W5" s="102"/>
      <c r="X5" s="102"/>
      <c r="Y5" s="102"/>
      <c r="Z5" s="102"/>
      <c r="AA5" s="102"/>
      <c r="AB5" s="102"/>
      <c r="AC5" s="102"/>
      <c r="AD5" s="102"/>
      <c r="AE5" s="102"/>
      <c r="AF5" s="102"/>
      <c r="AG5" s="102"/>
    </row>
    <row r="6" spans="1:33" ht="20.100000000000001" customHeight="1" thickBot="1">
      <c r="A6" s="102"/>
      <c r="B6" s="399"/>
      <c r="C6" s="400"/>
      <c r="D6" s="401"/>
      <c r="E6" s="401"/>
      <c r="F6" s="401"/>
      <c r="G6" s="401"/>
      <c r="H6" s="401"/>
      <c r="I6" s="402"/>
      <c r="J6" s="403"/>
      <c r="K6" s="403"/>
      <c r="L6" s="403"/>
      <c r="M6" s="404"/>
      <c r="N6" s="102"/>
      <c r="O6" s="500"/>
      <c r="P6" s="496" t="s">
        <v>556</v>
      </c>
      <c r="Q6" s="497"/>
      <c r="R6" s="498"/>
      <c r="S6" s="102"/>
      <c r="T6" s="102"/>
      <c r="U6" s="102"/>
      <c r="V6" s="102"/>
      <c r="W6" s="102"/>
      <c r="X6" s="102"/>
      <c r="Y6" s="102"/>
      <c r="Z6" s="102"/>
      <c r="AA6" s="102"/>
      <c r="AB6" s="102"/>
      <c r="AC6" s="102"/>
      <c r="AD6" s="102"/>
      <c r="AE6" s="102"/>
      <c r="AF6" s="102"/>
      <c r="AG6" s="102"/>
    </row>
    <row r="7" spans="1:33" ht="20.100000000000001" customHeight="1">
      <c r="A7" s="102"/>
      <c r="B7" s="2483" t="s">
        <v>982</v>
      </c>
      <c r="C7" s="2484"/>
      <c r="D7" s="2484"/>
      <c r="E7" s="2485"/>
      <c r="F7" s="2485"/>
      <c r="G7" s="2485"/>
      <c r="H7" s="2486"/>
      <c r="I7" s="2463" t="s">
        <v>983</v>
      </c>
      <c r="J7" s="2464"/>
      <c r="K7" s="2465" t="str">
        <f>EngRevLevel</f>
        <v>C</v>
      </c>
      <c r="L7" s="2466"/>
      <c r="M7" s="2467"/>
      <c r="N7" s="102"/>
      <c r="O7" s="397"/>
      <c r="P7" s="398"/>
      <c r="Q7" s="102"/>
      <c r="R7" s="102"/>
      <c r="S7" s="102"/>
      <c r="T7" s="102"/>
      <c r="U7" s="102"/>
      <c r="V7" s="102"/>
      <c r="W7" s="102"/>
      <c r="X7" s="102"/>
      <c r="Y7" s="102"/>
      <c r="Z7" s="102"/>
      <c r="AA7" s="102"/>
      <c r="AB7" s="102"/>
      <c r="AC7" s="102"/>
      <c r="AD7" s="102"/>
      <c r="AE7" s="102"/>
      <c r="AF7" s="102"/>
      <c r="AG7" s="102"/>
    </row>
    <row r="8" spans="1:33" ht="20.100000000000001" customHeight="1">
      <c r="A8" s="102"/>
      <c r="B8" s="2487" t="s">
        <v>984</v>
      </c>
      <c r="C8" s="2488"/>
      <c r="D8" s="2488"/>
      <c r="E8" s="2505"/>
      <c r="F8" s="2506"/>
      <c r="G8" s="2506"/>
      <c r="H8" s="2506"/>
      <c r="I8" s="2506"/>
      <c r="J8" s="2506"/>
      <c r="K8" s="2506"/>
      <c r="L8" s="2506"/>
      <c r="M8" s="2507"/>
      <c r="N8" s="102"/>
      <c r="O8" s="397"/>
      <c r="P8" s="398"/>
      <c r="Q8" s="102"/>
      <c r="R8" s="102"/>
      <c r="S8" s="102"/>
      <c r="T8" s="102"/>
      <c r="U8" s="102"/>
      <c r="V8" s="102"/>
      <c r="W8" s="102"/>
      <c r="X8" s="102"/>
      <c r="Y8" s="102"/>
      <c r="Z8" s="102"/>
      <c r="AA8" s="102"/>
      <c r="AB8" s="102"/>
      <c r="AC8" s="102"/>
      <c r="AD8" s="102"/>
      <c r="AE8" s="102"/>
      <c r="AF8" s="102"/>
      <c r="AG8" s="102"/>
    </row>
    <row r="9" spans="1:33" ht="20.100000000000001" customHeight="1" thickBot="1">
      <c r="A9" s="102"/>
      <c r="B9" s="2489" t="s">
        <v>985</v>
      </c>
      <c r="C9" s="2490"/>
      <c r="D9" s="2490"/>
      <c r="E9" s="2494"/>
      <c r="F9" s="2495"/>
      <c r="G9" s="2495"/>
      <c r="H9" s="2495"/>
      <c r="I9" s="2513" t="s">
        <v>299</v>
      </c>
      <c r="J9" s="2514"/>
      <c r="K9" s="2515"/>
      <c r="L9" s="2516"/>
      <c r="M9" s="2517"/>
      <c r="N9" s="102"/>
      <c r="O9" s="102"/>
      <c r="P9" s="102"/>
      <c r="Q9" s="102"/>
      <c r="R9" s="102"/>
      <c r="S9" s="102"/>
      <c r="T9" s="102"/>
      <c r="U9" s="102"/>
      <c r="V9" s="102"/>
      <c r="W9" s="102"/>
      <c r="X9" s="102"/>
      <c r="Y9" s="102"/>
      <c r="Z9" s="102"/>
      <c r="AA9" s="102"/>
      <c r="AB9" s="102"/>
      <c r="AC9" s="102"/>
      <c r="AD9" s="102"/>
      <c r="AE9" s="102"/>
      <c r="AF9" s="102"/>
      <c r="AG9" s="102"/>
    </row>
    <row r="10" spans="1:33" s="405" customFormat="1" ht="20.100000000000001" customHeight="1" thickBot="1">
      <c r="A10" s="243"/>
      <c r="B10" s="2491" t="s">
        <v>986</v>
      </c>
      <c r="C10" s="2492"/>
      <c r="D10" s="2492"/>
      <c r="E10" s="2492"/>
      <c r="F10" s="2492"/>
      <c r="G10" s="2492"/>
      <c r="H10" s="2492"/>
      <c r="I10" s="2492"/>
      <c r="J10" s="2492"/>
      <c r="K10" s="2492"/>
      <c r="L10" s="2492"/>
      <c r="M10" s="2493"/>
      <c r="N10" s="243"/>
      <c r="O10" s="243"/>
      <c r="P10" s="243"/>
      <c r="Q10" s="243"/>
      <c r="R10" s="243"/>
      <c r="S10" s="243"/>
      <c r="T10" s="243"/>
      <c r="U10" s="243"/>
      <c r="V10" s="243"/>
      <c r="W10" s="243"/>
      <c r="X10" s="243"/>
      <c r="Y10" s="243"/>
      <c r="Z10" s="243"/>
      <c r="AA10" s="243"/>
      <c r="AB10" s="243"/>
      <c r="AC10" s="243"/>
      <c r="AD10" s="243"/>
      <c r="AE10" s="243"/>
      <c r="AF10" s="243"/>
      <c r="AG10" s="243"/>
    </row>
    <row r="11" spans="1:33" ht="20.100000000000001" customHeight="1" thickBot="1">
      <c r="A11" s="102"/>
      <c r="B11" s="2468" t="s">
        <v>987</v>
      </c>
      <c r="C11" s="2469"/>
      <c r="D11" s="2469"/>
      <c r="E11" s="2469"/>
      <c r="F11" s="2469"/>
      <c r="G11" s="2469"/>
      <c r="H11" s="2469"/>
      <c r="I11" s="2469"/>
      <c r="J11" s="2469"/>
      <c r="K11" s="2469"/>
      <c r="L11" s="2469"/>
      <c r="M11" s="2470"/>
      <c r="N11" s="102"/>
      <c r="O11" s="102"/>
      <c r="P11" s="102"/>
      <c r="Q11" s="102"/>
      <c r="R11" s="102"/>
      <c r="S11" s="102"/>
      <c r="T11" s="102"/>
      <c r="U11" s="102"/>
      <c r="V11" s="102"/>
      <c r="W11" s="102"/>
      <c r="X11" s="102"/>
      <c r="Y11" s="102"/>
      <c r="Z11" s="102"/>
      <c r="AA11" s="102"/>
      <c r="AB11" s="102"/>
      <c r="AC11" s="102"/>
      <c r="AD11" s="102"/>
      <c r="AE11" s="102"/>
      <c r="AF11" s="102"/>
      <c r="AG11" s="102"/>
    </row>
    <row r="12" spans="1:33" s="371" customFormat="1" ht="20.100000000000001" customHeight="1">
      <c r="A12" s="116"/>
      <c r="B12" s="2471"/>
      <c r="C12" s="2472"/>
      <c r="D12" s="2472"/>
      <c r="E12" s="2472"/>
      <c r="F12" s="2472"/>
      <c r="G12" s="2472"/>
      <c r="H12" s="2472"/>
      <c r="I12" s="2472"/>
      <c r="J12" s="2472"/>
      <c r="K12" s="2472"/>
      <c r="L12" s="2472"/>
      <c r="M12" s="2473"/>
      <c r="N12" s="116"/>
      <c r="O12" s="116"/>
      <c r="P12" s="116"/>
      <c r="Q12" s="116"/>
      <c r="R12" s="116"/>
      <c r="S12" s="116"/>
      <c r="T12" s="116"/>
      <c r="U12" s="116"/>
      <c r="V12" s="116"/>
      <c r="W12" s="116"/>
      <c r="X12" s="116"/>
      <c r="Y12" s="116"/>
      <c r="Z12" s="116"/>
      <c r="AA12" s="116"/>
      <c r="AB12" s="116"/>
      <c r="AC12" s="116"/>
      <c r="AD12" s="116"/>
      <c r="AE12" s="116"/>
      <c r="AF12" s="116"/>
      <c r="AG12" s="116"/>
    </row>
    <row r="13" spans="1:33" s="154" customFormat="1" ht="20.100000000000001" customHeight="1">
      <c r="A13" s="153"/>
      <c r="B13" s="2474"/>
      <c r="C13" s="2475"/>
      <c r="D13" s="2475"/>
      <c r="E13" s="2475"/>
      <c r="F13" s="2475"/>
      <c r="G13" s="2475"/>
      <c r="H13" s="2475"/>
      <c r="I13" s="2475"/>
      <c r="J13" s="2475"/>
      <c r="K13" s="2475"/>
      <c r="L13" s="2475"/>
      <c r="M13" s="2476"/>
      <c r="N13" s="153"/>
      <c r="O13" s="153"/>
      <c r="P13" s="153"/>
      <c r="Q13" s="153"/>
      <c r="R13" s="153"/>
      <c r="S13" s="153"/>
      <c r="T13" s="153"/>
      <c r="U13" s="153"/>
      <c r="V13" s="153"/>
      <c r="W13" s="153"/>
      <c r="X13" s="153"/>
      <c r="Y13" s="153"/>
      <c r="Z13" s="153"/>
      <c r="AA13" s="153"/>
      <c r="AB13" s="153"/>
      <c r="AC13" s="153"/>
      <c r="AD13" s="153"/>
      <c r="AE13" s="153"/>
      <c r="AF13" s="153"/>
      <c r="AG13" s="153"/>
    </row>
    <row r="14" spans="1:33" s="154" customFormat="1" ht="20.100000000000001" customHeight="1">
      <c r="A14" s="153"/>
      <c r="B14" s="2474"/>
      <c r="C14" s="2475"/>
      <c r="D14" s="2475"/>
      <c r="E14" s="2475"/>
      <c r="F14" s="2475"/>
      <c r="G14" s="2475"/>
      <c r="H14" s="2475"/>
      <c r="I14" s="2475"/>
      <c r="J14" s="2475"/>
      <c r="K14" s="2475"/>
      <c r="L14" s="2475"/>
      <c r="M14" s="2476"/>
      <c r="N14" s="153"/>
      <c r="O14" s="153"/>
      <c r="P14" s="153"/>
      <c r="Q14" s="153"/>
      <c r="R14" s="153"/>
      <c r="S14" s="153"/>
      <c r="T14" s="153"/>
      <c r="U14" s="153"/>
      <c r="V14" s="153"/>
      <c r="W14" s="153"/>
      <c r="X14" s="153"/>
      <c r="Y14" s="153"/>
      <c r="Z14" s="153"/>
      <c r="AA14" s="153"/>
      <c r="AB14" s="153"/>
      <c r="AC14" s="153"/>
      <c r="AD14" s="153"/>
      <c r="AE14" s="153"/>
      <c r="AF14" s="153"/>
      <c r="AG14" s="153"/>
    </row>
    <row r="15" spans="1:33" s="154" customFormat="1" ht="20.100000000000001" customHeight="1">
      <c r="A15" s="153"/>
      <c r="B15" s="2474"/>
      <c r="C15" s="2475"/>
      <c r="D15" s="2475"/>
      <c r="E15" s="2475"/>
      <c r="F15" s="2475"/>
      <c r="G15" s="2475"/>
      <c r="H15" s="2475"/>
      <c r="I15" s="2475"/>
      <c r="J15" s="2475"/>
      <c r="K15" s="2475"/>
      <c r="L15" s="2475"/>
      <c r="M15" s="2476"/>
      <c r="N15" s="153"/>
      <c r="O15" s="153"/>
      <c r="P15" s="153"/>
      <c r="Q15" s="153"/>
      <c r="R15" s="153"/>
      <c r="S15" s="153"/>
      <c r="T15" s="153"/>
      <c r="U15" s="153"/>
      <c r="V15" s="153"/>
      <c r="W15" s="153"/>
      <c r="X15" s="153"/>
      <c r="Y15" s="153"/>
      <c r="Z15" s="153"/>
      <c r="AA15" s="153"/>
      <c r="AB15" s="153"/>
      <c r="AC15" s="153"/>
      <c r="AD15" s="153"/>
      <c r="AE15" s="153"/>
      <c r="AF15" s="153"/>
      <c r="AG15" s="153"/>
    </row>
    <row r="16" spans="1:33" s="154" customFormat="1" ht="20.100000000000001" customHeight="1">
      <c r="A16" s="153"/>
      <c r="B16" s="2474"/>
      <c r="C16" s="2475"/>
      <c r="D16" s="2475"/>
      <c r="E16" s="2475"/>
      <c r="F16" s="2475"/>
      <c r="G16" s="2475"/>
      <c r="H16" s="2475"/>
      <c r="I16" s="2475"/>
      <c r="J16" s="2475"/>
      <c r="K16" s="2475"/>
      <c r="L16" s="2475"/>
      <c r="M16" s="2476"/>
      <c r="N16" s="153"/>
      <c r="O16" s="153"/>
      <c r="P16" s="153"/>
      <c r="Q16" s="153"/>
      <c r="R16" s="153"/>
      <c r="S16" s="153"/>
      <c r="T16" s="153"/>
      <c r="U16" s="153"/>
      <c r="V16" s="153"/>
      <c r="W16" s="153"/>
      <c r="X16" s="153"/>
      <c r="Y16" s="153"/>
      <c r="Z16" s="153"/>
      <c r="AA16" s="153"/>
      <c r="AB16" s="153"/>
      <c r="AC16" s="153"/>
      <c r="AD16" s="153"/>
      <c r="AE16" s="153"/>
      <c r="AF16" s="153"/>
      <c r="AG16" s="153"/>
    </row>
    <row r="17" spans="1:33" s="154" customFormat="1" ht="20.100000000000001" customHeight="1">
      <c r="A17" s="153"/>
      <c r="B17" s="2474"/>
      <c r="C17" s="2475"/>
      <c r="D17" s="2475"/>
      <c r="E17" s="2475"/>
      <c r="F17" s="2475"/>
      <c r="G17" s="2475"/>
      <c r="H17" s="2475"/>
      <c r="I17" s="2475"/>
      <c r="J17" s="2475"/>
      <c r="K17" s="2475"/>
      <c r="L17" s="2475"/>
      <c r="M17" s="2476"/>
      <c r="N17" s="153"/>
      <c r="O17" s="153"/>
      <c r="P17" s="153"/>
      <c r="Q17" s="153"/>
      <c r="R17" s="153"/>
      <c r="S17" s="153"/>
      <c r="T17" s="153"/>
      <c r="U17" s="153"/>
      <c r="V17" s="153"/>
      <c r="W17" s="153"/>
      <c r="X17" s="153"/>
      <c r="Y17" s="153"/>
      <c r="Z17" s="153"/>
      <c r="AA17" s="153"/>
      <c r="AB17" s="153"/>
      <c r="AC17" s="153"/>
      <c r="AD17" s="153"/>
      <c r="AE17" s="153"/>
      <c r="AF17" s="153"/>
      <c r="AG17" s="153"/>
    </row>
    <row r="18" spans="1:33" s="154" customFormat="1" ht="20.100000000000001" customHeight="1">
      <c r="A18" s="153"/>
      <c r="B18" s="2474"/>
      <c r="C18" s="2475"/>
      <c r="D18" s="2475"/>
      <c r="E18" s="2475"/>
      <c r="F18" s="2475"/>
      <c r="G18" s="2475"/>
      <c r="H18" s="2475"/>
      <c r="I18" s="2475"/>
      <c r="J18" s="2475"/>
      <c r="K18" s="2475"/>
      <c r="L18" s="2475"/>
      <c r="M18" s="2476"/>
      <c r="N18" s="153"/>
      <c r="O18" s="153"/>
      <c r="P18" s="153"/>
      <c r="Q18" s="153"/>
      <c r="R18" s="153"/>
      <c r="S18" s="153"/>
      <c r="T18" s="153"/>
      <c r="U18" s="153"/>
      <c r="V18" s="153"/>
      <c r="W18" s="153"/>
      <c r="X18" s="153"/>
      <c r="Y18" s="153"/>
      <c r="Z18" s="153"/>
      <c r="AA18" s="153"/>
      <c r="AB18" s="153"/>
      <c r="AC18" s="153"/>
      <c r="AD18" s="153"/>
      <c r="AE18" s="153"/>
      <c r="AF18" s="153"/>
      <c r="AG18" s="153"/>
    </row>
    <row r="19" spans="1:33" s="154" customFormat="1" ht="20.100000000000001" customHeight="1">
      <c r="A19" s="153"/>
      <c r="B19" s="2474"/>
      <c r="C19" s="2475"/>
      <c r="D19" s="2475"/>
      <c r="E19" s="2475"/>
      <c r="F19" s="2475"/>
      <c r="G19" s="2475"/>
      <c r="H19" s="2475"/>
      <c r="I19" s="2475"/>
      <c r="J19" s="2475"/>
      <c r="K19" s="2475"/>
      <c r="L19" s="2475"/>
      <c r="M19" s="2476"/>
      <c r="N19" s="153"/>
      <c r="O19" s="153"/>
      <c r="P19" s="153"/>
      <c r="Q19" s="153"/>
      <c r="R19" s="153"/>
      <c r="S19" s="153"/>
      <c r="T19" s="153"/>
      <c r="U19" s="153"/>
      <c r="V19" s="153"/>
      <c r="W19" s="153"/>
      <c r="X19" s="153"/>
      <c r="Y19" s="153"/>
      <c r="Z19" s="153"/>
      <c r="AA19" s="153"/>
      <c r="AB19" s="153"/>
      <c r="AC19" s="153"/>
      <c r="AD19" s="153"/>
      <c r="AE19" s="153"/>
      <c r="AF19" s="153"/>
      <c r="AG19" s="153"/>
    </row>
    <row r="20" spans="1:33" s="154" customFormat="1" ht="20.100000000000001" customHeight="1">
      <c r="A20" s="153"/>
      <c r="B20" s="2474"/>
      <c r="C20" s="2475"/>
      <c r="D20" s="2475"/>
      <c r="E20" s="2475"/>
      <c r="F20" s="2475"/>
      <c r="G20" s="2475"/>
      <c r="H20" s="2475"/>
      <c r="I20" s="2475"/>
      <c r="J20" s="2475"/>
      <c r="K20" s="2475"/>
      <c r="L20" s="2475"/>
      <c r="M20" s="2476"/>
      <c r="N20" s="153"/>
      <c r="O20" s="153"/>
      <c r="P20" s="153"/>
      <c r="Q20" s="153"/>
      <c r="R20" s="153"/>
      <c r="S20" s="153"/>
      <c r="T20" s="153"/>
      <c r="U20" s="153"/>
      <c r="V20" s="153"/>
      <c r="W20" s="153"/>
      <c r="X20" s="153"/>
      <c r="Y20" s="153"/>
      <c r="Z20" s="153"/>
      <c r="AA20" s="153"/>
      <c r="AB20" s="153"/>
      <c r="AC20" s="153"/>
      <c r="AD20" s="153"/>
      <c r="AE20" s="153"/>
      <c r="AF20" s="153"/>
      <c r="AG20" s="153"/>
    </row>
    <row r="21" spans="1:33" s="154" customFormat="1" ht="20.100000000000001" customHeight="1">
      <c r="A21" s="153"/>
      <c r="B21" s="2474"/>
      <c r="C21" s="2475"/>
      <c r="D21" s="2475"/>
      <c r="E21" s="2475"/>
      <c r="F21" s="2475"/>
      <c r="G21" s="2475"/>
      <c r="H21" s="2475"/>
      <c r="I21" s="2475"/>
      <c r="J21" s="2475"/>
      <c r="K21" s="2475"/>
      <c r="L21" s="2475"/>
      <c r="M21" s="2476"/>
      <c r="N21" s="153"/>
      <c r="O21" s="153"/>
      <c r="P21" s="153"/>
      <c r="Q21" s="153"/>
      <c r="R21" s="153"/>
      <c r="S21" s="153"/>
      <c r="T21" s="153"/>
      <c r="U21" s="153"/>
      <c r="V21" s="153"/>
      <c r="W21" s="153"/>
      <c r="X21" s="153"/>
      <c r="Y21" s="153"/>
      <c r="Z21" s="153"/>
      <c r="AA21" s="153"/>
      <c r="AB21" s="153"/>
      <c r="AC21" s="153"/>
      <c r="AD21" s="153"/>
      <c r="AE21" s="153"/>
      <c r="AF21" s="153"/>
      <c r="AG21" s="153"/>
    </row>
    <row r="22" spans="1:33" s="154" customFormat="1" ht="20.100000000000001" customHeight="1">
      <c r="A22" s="153"/>
      <c r="B22" s="2474"/>
      <c r="C22" s="2475"/>
      <c r="D22" s="2475"/>
      <c r="E22" s="2475"/>
      <c r="F22" s="2475"/>
      <c r="G22" s="2475"/>
      <c r="H22" s="2475"/>
      <c r="I22" s="2475"/>
      <c r="J22" s="2475"/>
      <c r="K22" s="2475"/>
      <c r="L22" s="2475"/>
      <c r="M22" s="2476"/>
      <c r="N22" s="153"/>
      <c r="O22" s="153"/>
      <c r="P22" s="153"/>
      <c r="Q22" s="153"/>
      <c r="R22" s="153"/>
      <c r="S22" s="153"/>
      <c r="T22" s="153"/>
      <c r="U22" s="153"/>
      <c r="V22" s="153"/>
      <c r="W22" s="153"/>
      <c r="X22" s="153"/>
      <c r="Y22" s="153"/>
      <c r="Z22" s="153"/>
      <c r="AA22" s="153"/>
      <c r="AB22" s="153"/>
      <c r="AC22" s="153"/>
      <c r="AD22" s="153"/>
      <c r="AE22" s="153"/>
      <c r="AF22" s="153"/>
      <c r="AG22" s="153"/>
    </row>
    <row r="23" spans="1:33" s="154" customFormat="1" ht="20.100000000000001" customHeight="1">
      <c r="A23" s="153"/>
      <c r="B23" s="2474"/>
      <c r="C23" s="2475"/>
      <c r="D23" s="2475"/>
      <c r="E23" s="2475"/>
      <c r="F23" s="2475"/>
      <c r="G23" s="2475"/>
      <c r="H23" s="2475"/>
      <c r="I23" s="2475"/>
      <c r="J23" s="2475"/>
      <c r="K23" s="2475"/>
      <c r="L23" s="2475"/>
      <c r="M23" s="2476"/>
      <c r="N23" s="153"/>
      <c r="O23" s="153"/>
      <c r="P23" s="153"/>
      <c r="Q23" s="153"/>
      <c r="R23" s="153"/>
      <c r="S23" s="153"/>
      <c r="T23" s="153"/>
      <c r="U23" s="153"/>
      <c r="V23" s="153"/>
      <c r="W23" s="153"/>
      <c r="X23" s="153"/>
      <c r="Y23" s="153"/>
      <c r="Z23" s="153"/>
      <c r="AA23" s="153"/>
      <c r="AB23" s="153"/>
      <c r="AC23" s="153"/>
      <c r="AD23" s="153"/>
      <c r="AE23" s="153"/>
      <c r="AF23" s="153"/>
      <c r="AG23" s="153"/>
    </row>
    <row r="24" spans="1:33" s="154" customFormat="1" ht="20.100000000000001" customHeight="1">
      <c r="A24" s="153"/>
      <c r="B24" s="2474"/>
      <c r="C24" s="2475"/>
      <c r="D24" s="2475"/>
      <c r="E24" s="2475"/>
      <c r="F24" s="2475"/>
      <c r="G24" s="2475"/>
      <c r="H24" s="2475"/>
      <c r="I24" s="2475"/>
      <c r="J24" s="2475"/>
      <c r="K24" s="2475"/>
      <c r="L24" s="2475"/>
      <c r="M24" s="2476"/>
      <c r="N24" s="153"/>
      <c r="O24" s="153"/>
      <c r="P24" s="153"/>
      <c r="Q24" s="153"/>
      <c r="R24" s="153"/>
      <c r="S24" s="153"/>
      <c r="T24" s="153"/>
      <c r="U24" s="153"/>
      <c r="V24" s="153"/>
      <c r="W24" s="153"/>
      <c r="X24" s="153"/>
      <c r="Y24" s="153"/>
      <c r="Z24" s="153"/>
      <c r="AA24" s="153"/>
      <c r="AB24" s="153"/>
      <c r="AC24" s="153"/>
      <c r="AD24" s="153"/>
      <c r="AE24" s="153"/>
      <c r="AF24" s="153"/>
      <c r="AG24" s="153"/>
    </row>
    <row r="25" spans="1:33" s="154" customFormat="1" ht="20.100000000000001" customHeight="1">
      <c r="A25" s="153"/>
      <c r="B25" s="2474"/>
      <c r="C25" s="2475"/>
      <c r="D25" s="2475"/>
      <c r="E25" s="2475"/>
      <c r="F25" s="2475"/>
      <c r="G25" s="2475"/>
      <c r="H25" s="2475"/>
      <c r="I25" s="2475"/>
      <c r="J25" s="2475"/>
      <c r="K25" s="2475"/>
      <c r="L25" s="2475"/>
      <c r="M25" s="2476"/>
      <c r="N25" s="153"/>
      <c r="O25" s="153"/>
      <c r="P25" s="153"/>
      <c r="Q25" s="153"/>
      <c r="R25" s="153"/>
      <c r="S25" s="153"/>
      <c r="T25" s="153"/>
      <c r="U25" s="153"/>
      <c r="V25" s="153"/>
      <c r="W25" s="153"/>
      <c r="X25" s="153"/>
      <c r="Y25" s="153"/>
      <c r="Z25" s="153"/>
      <c r="AA25" s="153"/>
      <c r="AB25" s="153"/>
      <c r="AC25" s="153"/>
      <c r="AD25" s="153"/>
      <c r="AE25" s="153"/>
      <c r="AF25" s="153"/>
      <c r="AG25" s="153"/>
    </row>
    <row r="26" spans="1:33" s="154" customFormat="1" ht="20.100000000000001" customHeight="1">
      <c r="A26" s="153"/>
      <c r="B26" s="2474"/>
      <c r="C26" s="2475"/>
      <c r="D26" s="2475"/>
      <c r="E26" s="2475"/>
      <c r="F26" s="2475"/>
      <c r="G26" s="2475"/>
      <c r="H26" s="2475"/>
      <c r="I26" s="2475"/>
      <c r="J26" s="2475"/>
      <c r="K26" s="2475"/>
      <c r="L26" s="2475"/>
      <c r="M26" s="2476"/>
      <c r="N26" s="153"/>
      <c r="O26" s="153"/>
      <c r="P26" s="153"/>
      <c r="Q26" s="153"/>
      <c r="R26" s="153"/>
      <c r="S26" s="153"/>
      <c r="T26" s="153"/>
      <c r="U26" s="153"/>
      <c r="V26" s="153"/>
      <c r="W26" s="153"/>
      <c r="X26" s="153"/>
      <c r="Y26" s="153"/>
      <c r="Z26" s="153"/>
      <c r="AA26" s="153"/>
      <c r="AB26" s="153"/>
      <c r="AC26" s="153"/>
      <c r="AD26" s="153"/>
      <c r="AE26" s="153"/>
      <c r="AF26" s="153"/>
      <c r="AG26" s="153"/>
    </row>
    <row r="27" spans="1:33" s="154" customFormat="1" ht="20.100000000000001" customHeight="1">
      <c r="A27" s="153"/>
      <c r="B27" s="2474"/>
      <c r="C27" s="2475"/>
      <c r="D27" s="2475"/>
      <c r="E27" s="2475"/>
      <c r="F27" s="2475"/>
      <c r="G27" s="2475"/>
      <c r="H27" s="2475"/>
      <c r="I27" s="2475"/>
      <c r="J27" s="2475"/>
      <c r="K27" s="2475"/>
      <c r="L27" s="2475"/>
      <c r="M27" s="2476"/>
      <c r="N27" s="153"/>
      <c r="O27" s="153"/>
      <c r="P27" s="153"/>
      <c r="Q27" s="153"/>
      <c r="R27" s="153"/>
      <c r="S27" s="153"/>
      <c r="T27" s="153"/>
      <c r="U27" s="153"/>
      <c r="V27" s="153"/>
      <c r="W27" s="153"/>
      <c r="X27" s="153"/>
      <c r="Y27" s="153"/>
      <c r="Z27" s="153"/>
      <c r="AA27" s="153"/>
      <c r="AB27" s="153"/>
      <c r="AC27" s="153"/>
      <c r="AD27" s="153"/>
      <c r="AE27" s="153"/>
      <c r="AF27" s="153"/>
      <c r="AG27" s="153"/>
    </row>
    <row r="28" spans="1:33" s="154" customFormat="1" ht="20.100000000000001" customHeight="1">
      <c r="A28" s="153"/>
      <c r="B28" s="2474"/>
      <c r="C28" s="2475"/>
      <c r="D28" s="2475"/>
      <c r="E28" s="2475"/>
      <c r="F28" s="2475"/>
      <c r="G28" s="2475"/>
      <c r="H28" s="2475"/>
      <c r="I28" s="2475"/>
      <c r="J28" s="2475"/>
      <c r="K28" s="2475"/>
      <c r="L28" s="2475"/>
      <c r="M28" s="2476"/>
      <c r="N28" s="153"/>
      <c r="O28" s="153"/>
      <c r="P28" s="153"/>
      <c r="Q28" s="153"/>
      <c r="R28" s="153"/>
      <c r="S28" s="153"/>
      <c r="T28" s="153"/>
      <c r="U28" s="153"/>
      <c r="V28" s="153"/>
      <c r="W28" s="153"/>
      <c r="X28" s="153"/>
      <c r="Y28" s="153"/>
      <c r="Z28" s="153"/>
      <c r="AA28" s="153"/>
      <c r="AB28" s="153"/>
      <c r="AC28" s="153"/>
      <c r="AD28" s="153"/>
      <c r="AE28" s="153"/>
      <c r="AF28" s="153"/>
      <c r="AG28" s="153"/>
    </row>
    <row r="29" spans="1:33" s="154" customFormat="1" ht="20.100000000000001" customHeight="1">
      <c r="A29" s="153"/>
      <c r="B29" s="2474"/>
      <c r="C29" s="2475"/>
      <c r="D29" s="2475"/>
      <c r="E29" s="2475"/>
      <c r="F29" s="2475"/>
      <c r="G29" s="2475"/>
      <c r="H29" s="2475"/>
      <c r="I29" s="2475"/>
      <c r="J29" s="2475"/>
      <c r="K29" s="2475"/>
      <c r="L29" s="2475"/>
      <c r="M29" s="2476"/>
      <c r="N29" s="153"/>
      <c r="O29" s="153"/>
      <c r="P29" s="153"/>
      <c r="Q29" s="153"/>
      <c r="R29" s="153"/>
      <c r="S29" s="153"/>
      <c r="T29" s="153"/>
      <c r="U29" s="153"/>
      <c r="V29" s="153"/>
      <c r="W29" s="153"/>
      <c r="X29" s="153"/>
      <c r="Y29" s="153"/>
      <c r="Z29" s="153"/>
      <c r="AA29" s="153"/>
      <c r="AB29" s="153"/>
      <c r="AC29" s="153"/>
      <c r="AD29" s="153"/>
      <c r="AE29" s="153"/>
      <c r="AF29" s="153"/>
      <c r="AG29" s="153"/>
    </row>
    <row r="30" spans="1:33" s="154" customFormat="1" ht="20.100000000000001" customHeight="1">
      <c r="A30" s="153"/>
      <c r="B30" s="2474"/>
      <c r="C30" s="2475"/>
      <c r="D30" s="2475"/>
      <c r="E30" s="2475"/>
      <c r="F30" s="2475"/>
      <c r="G30" s="2475"/>
      <c r="H30" s="2475"/>
      <c r="I30" s="2475"/>
      <c r="J30" s="2475"/>
      <c r="K30" s="2475"/>
      <c r="L30" s="2475"/>
      <c r="M30" s="2476"/>
      <c r="N30" s="153"/>
      <c r="O30" s="153"/>
      <c r="P30" s="153"/>
      <c r="Q30" s="153"/>
      <c r="R30" s="153"/>
      <c r="S30" s="153"/>
      <c r="T30" s="153"/>
      <c r="U30" s="153"/>
      <c r="V30" s="153"/>
      <c r="W30" s="153"/>
      <c r="X30" s="153"/>
      <c r="Y30" s="153"/>
      <c r="Z30" s="153"/>
      <c r="AA30" s="153"/>
      <c r="AB30" s="153"/>
      <c r="AC30" s="153"/>
      <c r="AD30" s="153"/>
      <c r="AE30" s="153"/>
      <c r="AF30" s="153"/>
      <c r="AG30" s="153"/>
    </row>
    <row r="31" spans="1:33" s="154" customFormat="1" ht="20.100000000000001" customHeight="1">
      <c r="A31" s="153"/>
      <c r="B31" s="2474"/>
      <c r="C31" s="2475"/>
      <c r="D31" s="2475"/>
      <c r="E31" s="2475"/>
      <c r="F31" s="2475"/>
      <c r="G31" s="2475"/>
      <c r="H31" s="2475"/>
      <c r="I31" s="2475"/>
      <c r="J31" s="2475"/>
      <c r="K31" s="2475"/>
      <c r="L31" s="2475"/>
      <c r="M31" s="2476"/>
      <c r="N31" s="153"/>
      <c r="O31" s="153"/>
      <c r="P31" s="153"/>
      <c r="Q31" s="153"/>
      <c r="R31" s="153"/>
      <c r="S31" s="153"/>
      <c r="T31" s="153"/>
      <c r="U31" s="153"/>
      <c r="V31" s="153"/>
      <c r="W31" s="153"/>
      <c r="X31" s="153"/>
      <c r="Y31" s="153"/>
      <c r="Z31" s="153"/>
      <c r="AA31" s="153"/>
      <c r="AB31" s="153"/>
      <c r="AC31" s="153"/>
      <c r="AD31" s="153"/>
      <c r="AE31" s="153"/>
      <c r="AF31" s="153"/>
      <c r="AG31" s="153"/>
    </row>
    <row r="32" spans="1:33" s="154" customFormat="1" ht="20.100000000000001" customHeight="1" thickBot="1">
      <c r="A32" s="153"/>
      <c r="B32" s="2477"/>
      <c r="C32" s="2478"/>
      <c r="D32" s="2478"/>
      <c r="E32" s="2478"/>
      <c r="F32" s="2478"/>
      <c r="G32" s="2478"/>
      <c r="H32" s="2478"/>
      <c r="I32" s="2478"/>
      <c r="J32" s="2478"/>
      <c r="K32" s="2478"/>
      <c r="L32" s="2478"/>
      <c r="M32" s="2479"/>
      <c r="N32" s="153"/>
      <c r="O32" s="153"/>
      <c r="P32" s="153"/>
      <c r="Q32" s="153"/>
      <c r="R32" s="153"/>
      <c r="S32" s="153"/>
      <c r="T32" s="153"/>
      <c r="U32" s="153"/>
      <c r="V32" s="153"/>
      <c r="W32" s="153"/>
      <c r="X32" s="153"/>
      <c r="Y32" s="153"/>
      <c r="Z32" s="153"/>
      <c r="AA32" s="153"/>
      <c r="AB32" s="153"/>
      <c r="AC32" s="153"/>
      <c r="AD32" s="153"/>
      <c r="AE32" s="153"/>
      <c r="AF32" s="153"/>
      <c r="AG32" s="153"/>
    </row>
    <row r="33" spans="1:33" ht="20.100000000000001" customHeight="1" thickBot="1">
      <c r="A33" s="102"/>
      <c r="B33" s="1039"/>
      <c r="C33" s="1007"/>
      <c r="D33" s="1007"/>
      <c r="E33" s="1007"/>
      <c r="F33" s="1007"/>
      <c r="G33" s="1007"/>
      <c r="H33" s="1007"/>
      <c r="I33" s="1007"/>
      <c r="J33" s="1007"/>
      <c r="K33" s="1007"/>
      <c r="L33" s="1007"/>
      <c r="M33" s="1040"/>
      <c r="N33" s="102"/>
      <c r="O33" s="102"/>
      <c r="P33" s="102"/>
      <c r="Q33" s="102"/>
      <c r="R33" s="102"/>
      <c r="S33" s="102"/>
      <c r="T33" s="102"/>
      <c r="U33" s="102"/>
      <c r="V33" s="102"/>
      <c r="W33" s="102"/>
      <c r="X33" s="102"/>
      <c r="Y33" s="102"/>
      <c r="Z33" s="102"/>
      <c r="AA33" s="102"/>
      <c r="AB33" s="102"/>
      <c r="AC33" s="102"/>
      <c r="AD33" s="102"/>
      <c r="AE33" s="102"/>
      <c r="AF33" s="102"/>
      <c r="AG33" s="102"/>
    </row>
    <row r="34" spans="1:33" ht="20.100000000000001" customHeight="1" thickBot="1">
      <c r="A34" s="102"/>
      <c r="B34" s="539"/>
      <c r="C34" s="2480" t="s">
        <v>715</v>
      </c>
      <c r="D34" s="2481"/>
      <c r="E34" s="2481" t="s">
        <v>630</v>
      </c>
      <c r="F34" s="2481"/>
      <c r="G34" s="2481"/>
      <c r="H34" s="2481" t="s">
        <v>631</v>
      </c>
      <c r="I34" s="2481"/>
      <c r="J34" s="2481"/>
      <c r="K34" s="2481" t="s">
        <v>632</v>
      </c>
      <c r="L34" s="2482"/>
      <c r="M34" s="541"/>
      <c r="N34" s="102"/>
      <c r="O34" s="102"/>
      <c r="P34" s="102"/>
      <c r="Q34" s="102"/>
      <c r="R34" s="102"/>
      <c r="S34" s="102"/>
      <c r="T34" s="102"/>
      <c r="U34" s="102"/>
      <c r="V34" s="102"/>
      <c r="W34" s="102"/>
      <c r="X34" s="102"/>
      <c r="Y34" s="102"/>
      <c r="Z34" s="102"/>
      <c r="AA34" s="102"/>
      <c r="AB34" s="102"/>
      <c r="AC34" s="102"/>
      <c r="AD34" s="102"/>
      <c r="AE34" s="102"/>
      <c r="AF34" s="102"/>
      <c r="AG34" s="102"/>
    </row>
    <row r="35" spans="1:33" ht="28.5" customHeight="1" thickBot="1">
      <c r="A35" s="102"/>
      <c r="B35" s="539"/>
      <c r="C35" s="2460"/>
      <c r="D35" s="2460"/>
      <c r="E35" s="2461"/>
      <c r="F35" s="2461"/>
      <c r="G35" s="2461"/>
      <c r="H35" s="2461"/>
      <c r="I35" s="2461"/>
      <c r="J35" s="2461"/>
      <c r="K35" s="2462"/>
      <c r="L35" s="2461"/>
      <c r="M35" s="541"/>
      <c r="N35" s="102"/>
      <c r="O35" s="102"/>
      <c r="P35" s="102"/>
      <c r="Q35" s="102"/>
      <c r="R35" s="102"/>
      <c r="S35" s="102"/>
      <c r="T35" s="102"/>
      <c r="U35" s="102"/>
      <c r="V35" s="102"/>
      <c r="W35" s="102"/>
      <c r="X35" s="102"/>
      <c r="Y35" s="102"/>
      <c r="Z35" s="102"/>
      <c r="AA35" s="102"/>
      <c r="AB35" s="102"/>
      <c r="AC35" s="102"/>
      <c r="AD35" s="102"/>
      <c r="AE35" s="102"/>
      <c r="AF35" s="102"/>
      <c r="AG35" s="102"/>
    </row>
    <row r="36" spans="1:33" s="407" customFormat="1" ht="20.100000000000001" customHeight="1" thickBot="1">
      <c r="A36" s="406"/>
      <c r="B36" s="540"/>
      <c r="C36" s="1233"/>
      <c r="D36" s="1234"/>
      <c r="E36" s="1235"/>
      <c r="F36" s="1235"/>
      <c r="G36" s="1236"/>
      <c r="H36" s="1233"/>
      <c r="I36" s="1237"/>
      <c r="J36" s="1233"/>
      <c r="K36" s="1233"/>
      <c r="L36" s="1233"/>
      <c r="M36" s="1238"/>
      <c r="N36" s="406"/>
      <c r="O36" s="406"/>
      <c r="P36" s="406"/>
      <c r="Q36" s="406"/>
      <c r="R36" s="406"/>
      <c r="S36" s="406"/>
      <c r="T36" s="406"/>
      <c r="U36" s="406"/>
      <c r="V36" s="406"/>
      <c r="W36" s="406"/>
      <c r="X36" s="406"/>
      <c r="Y36" s="406"/>
      <c r="Z36" s="406"/>
      <c r="AA36" s="406"/>
      <c r="AB36" s="406"/>
      <c r="AC36" s="406"/>
      <c r="AD36" s="406"/>
      <c r="AE36" s="406"/>
      <c r="AF36" s="406"/>
      <c r="AG36" s="406"/>
    </row>
    <row r="37" spans="1:33" ht="20.100000000000001" customHeight="1">
      <c r="A37" s="102"/>
      <c r="B37" s="102"/>
      <c r="C37" s="102"/>
      <c r="D37" s="102"/>
      <c r="E37" s="241"/>
      <c r="F37" s="241"/>
      <c r="G37" s="102"/>
      <c r="H37" s="102"/>
      <c r="I37" s="24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row>
    <row r="38" spans="1:33" ht="20.100000000000001" customHeight="1">
      <c r="A38" s="102"/>
      <c r="B38" s="102"/>
      <c r="C38" s="102"/>
      <c r="D38" s="102"/>
      <c r="E38" s="241"/>
      <c r="F38" s="241"/>
      <c r="G38" s="102"/>
      <c r="H38" s="102"/>
      <c r="I38" s="24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row>
    <row r="39" spans="1:33" ht="20.100000000000001" customHeight="1">
      <c r="A39" s="102"/>
      <c r="B39" s="102"/>
      <c r="C39" s="102"/>
      <c r="D39" s="102"/>
      <c r="E39" s="241"/>
      <c r="F39" s="241"/>
      <c r="G39" s="102"/>
      <c r="H39" s="102"/>
      <c r="I39" s="24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row>
    <row r="40" spans="1:33" ht="20.100000000000001" customHeight="1">
      <c r="A40" s="102"/>
      <c r="B40" s="102"/>
      <c r="C40" s="102"/>
      <c r="D40" s="102"/>
      <c r="E40" s="241"/>
      <c r="F40" s="241"/>
      <c r="G40" s="102"/>
      <c r="H40" s="102"/>
      <c r="I40" s="24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row>
    <row r="41" spans="1:33" ht="20.100000000000001" customHeight="1">
      <c r="A41" s="102"/>
      <c r="B41" s="102"/>
      <c r="C41" s="102"/>
      <c r="D41" s="102"/>
      <c r="E41" s="241"/>
      <c r="F41" s="241"/>
      <c r="G41" s="102"/>
      <c r="H41" s="102"/>
      <c r="I41" s="24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row>
    <row r="42" spans="1:33" ht="20.100000000000001" customHeight="1">
      <c r="A42" s="102"/>
      <c r="B42" s="102"/>
      <c r="C42" s="102"/>
      <c r="D42" s="102"/>
      <c r="E42" s="241"/>
      <c r="F42" s="241"/>
      <c r="G42" s="102"/>
      <c r="H42" s="102"/>
      <c r="I42" s="24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row>
    <row r="43" spans="1:33" ht="20.100000000000001" customHeight="1">
      <c r="A43" s="102"/>
      <c r="B43" s="102"/>
      <c r="C43" s="102"/>
      <c r="D43" s="102"/>
      <c r="E43" s="241"/>
      <c r="F43" s="241"/>
      <c r="G43" s="102"/>
      <c r="H43" s="102"/>
      <c r="I43" s="24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row>
    <row r="44" spans="1:33" ht="20.100000000000001" customHeight="1">
      <c r="A44" s="102"/>
      <c r="B44" s="102"/>
      <c r="C44" s="102"/>
      <c r="D44" s="102"/>
      <c r="E44" s="241"/>
      <c r="F44" s="241"/>
      <c r="G44" s="102"/>
      <c r="H44" s="102"/>
      <c r="I44" s="24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row>
    <row r="45" spans="1:33" ht="20.100000000000001" customHeight="1">
      <c r="A45" s="102"/>
      <c r="B45" s="102"/>
      <c r="C45" s="102"/>
      <c r="D45" s="102"/>
      <c r="E45" s="241"/>
      <c r="F45" s="241"/>
      <c r="G45" s="102"/>
      <c r="H45" s="102"/>
      <c r="I45" s="24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row>
    <row r="46" spans="1:33" ht="20.100000000000001" customHeight="1">
      <c r="A46" s="102"/>
      <c r="B46" s="102"/>
      <c r="C46" s="102"/>
      <c r="D46" s="102"/>
      <c r="E46" s="241"/>
      <c r="F46" s="241"/>
      <c r="G46" s="102"/>
      <c r="H46" s="102"/>
      <c r="I46" s="24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row>
    <row r="47" spans="1:33" ht="20.100000000000001" customHeight="1">
      <c r="A47" s="102"/>
      <c r="B47" s="102"/>
      <c r="C47" s="102"/>
      <c r="D47" s="102"/>
      <c r="E47" s="241"/>
      <c r="F47" s="241"/>
      <c r="G47" s="102"/>
      <c r="H47" s="102"/>
      <c r="I47" s="24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row>
    <row r="48" spans="1:33" ht="20.100000000000001" customHeight="1">
      <c r="A48" s="102"/>
      <c r="B48" s="102"/>
      <c r="C48" s="102"/>
      <c r="D48" s="102"/>
      <c r="E48" s="241"/>
      <c r="F48" s="241"/>
      <c r="G48" s="102"/>
      <c r="H48" s="102"/>
      <c r="I48" s="24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row>
    <row r="49" spans="1:33" ht="20.100000000000001" customHeight="1">
      <c r="A49" s="102"/>
      <c r="B49" s="102"/>
      <c r="C49" s="102"/>
      <c r="D49" s="102"/>
      <c r="E49" s="241"/>
      <c r="F49" s="241"/>
      <c r="G49" s="102"/>
      <c r="H49" s="102"/>
      <c r="I49" s="24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row>
    <row r="50" spans="1:33" ht="20.100000000000001" customHeight="1">
      <c r="A50" s="102"/>
      <c r="B50" s="102"/>
      <c r="C50" s="102"/>
      <c r="D50" s="102"/>
      <c r="E50" s="241"/>
      <c r="F50" s="241"/>
      <c r="G50" s="102"/>
      <c r="H50" s="102"/>
      <c r="I50" s="24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row>
    <row r="51" spans="1:33" ht="20.100000000000001" customHeight="1">
      <c r="A51" s="102"/>
      <c r="B51" s="102"/>
      <c r="C51" s="102"/>
      <c r="D51" s="102"/>
      <c r="E51" s="241"/>
      <c r="F51" s="241"/>
      <c r="G51" s="102"/>
      <c r="H51" s="102"/>
      <c r="I51" s="24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row>
    <row r="52" spans="1:33" ht="20.100000000000001" customHeight="1">
      <c r="A52" s="102"/>
      <c r="B52" s="102"/>
      <c r="C52" s="102"/>
      <c r="D52" s="102"/>
      <c r="E52" s="241"/>
      <c r="F52" s="241"/>
      <c r="G52" s="102"/>
      <c r="H52" s="102"/>
      <c r="I52" s="24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row>
    <row r="53" spans="1:33" ht="20.100000000000001" customHeight="1">
      <c r="A53" s="102"/>
      <c r="B53" s="102"/>
      <c r="C53" s="102"/>
      <c r="D53" s="102"/>
      <c r="E53" s="241"/>
      <c r="F53" s="241"/>
      <c r="G53" s="102"/>
      <c r="H53" s="102"/>
      <c r="I53" s="24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row>
    <row r="54" spans="1:33" ht="20.100000000000001" customHeight="1">
      <c r="A54" s="102"/>
      <c r="B54" s="102"/>
      <c r="C54" s="102"/>
      <c r="D54" s="102"/>
      <c r="E54" s="241"/>
      <c r="F54" s="241"/>
      <c r="G54" s="102"/>
      <c r="H54" s="102"/>
      <c r="I54" s="24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row>
    <row r="55" spans="1:33" ht="20.100000000000001" customHeight="1">
      <c r="A55" s="102"/>
      <c r="B55" s="102"/>
      <c r="C55" s="102"/>
      <c r="D55" s="102"/>
      <c r="E55" s="241"/>
      <c r="F55" s="241"/>
      <c r="G55" s="102"/>
      <c r="H55" s="102"/>
      <c r="I55" s="24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row>
  </sheetData>
  <mergeCells count="31">
    <mergeCell ref="B10:M10"/>
    <mergeCell ref="P3:R3"/>
    <mergeCell ref="P4:R4"/>
    <mergeCell ref="E9:H9"/>
    <mergeCell ref="B2:M2"/>
    <mergeCell ref="D3:H3"/>
    <mergeCell ref="J3:M3"/>
    <mergeCell ref="D4:H4"/>
    <mergeCell ref="J4:M4"/>
    <mergeCell ref="J5:M5"/>
    <mergeCell ref="E8:M8"/>
    <mergeCell ref="B5:C5"/>
    <mergeCell ref="D5:H5"/>
    <mergeCell ref="I9:J9"/>
    <mergeCell ref="K9:M9"/>
    <mergeCell ref="C35:D35"/>
    <mergeCell ref="E35:G35"/>
    <mergeCell ref="H35:J35"/>
    <mergeCell ref="K35:L35"/>
    <mergeCell ref="I7:J7"/>
    <mergeCell ref="K7:M7"/>
    <mergeCell ref="B11:M11"/>
    <mergeCell ref="B12:M32"/>
    <mergeCell ref="C34:D34"/>
    <mergeCell ref="E34:G34"/>
    <mergeCell ref="H34:J34"/>
    <mergeCell ref="K34:L34"/>
    <mergeCell ref="B7:D7"/>
    <mergeCell ref="E7:H7"/>
    <mergeCell ref="B8:D8"/>
    <mergeCell ref="B9:D9"/>
  </mergeCells>
  <printOptions horizontalCentered="1"/>
  <pageMargins left="0.25" right="0.25" top="0.5" bottom="0.5" header="0.17" footer="0.16"/>
  <pageSetup scale="99" orientation="portrait" r:id="rId1"/>
  <headerFooter alignWithMargins="0">
    <oddFooter>&amp;C&amp;A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8B596-E0D8-4DB8-BE39-889D8E9BAE1F}">
  <sheetPr codeName="Sheet4">
    <tabColor rgb="FF0070C0"/>
  </sheetPr>
  <dimension ref="A1:AK152"/>
  <sheetViews>
    <sheetView showGridLines="0" zoomScale="130" zoomScaleNormal="130" workbookViewId="0">
      <pane ySplit="4" topLeftCell="A5" activePane="bottomLeft" state="frozen"/>
      <selection pane="bottomLeft" activeCell="L8" sqref="L8"/>
    </sheetView>
  </sheetViews>
  <sheetFormatPr defaultColWidth="9.140625" defaultRowHeight="15"/>
  <cols>
    <col min="1" max="1" width="3.7109375" style="2" bestFit="1" customWidth="1"/>
    <col min="2" max="2" width="24.7109375" style="2" customWidth="1"/>
    <col min="3" max="3" width="55.7109375" style="2" customWidth="1"/>
    <col min="4" max="8" width="4.42578125" style="2" customWidth="1"/>
    <col min="9" max="9" width="9.140625" style="414"/>
    <col min="10" max="10" width="2.7109375" style="414" customWidth="1"/>
    <col min="11" max="37" width="9.140625" style="414"/>
    <col min="38" max="16384" width="9.140625" style="2"/>
  </cols>
  <sheetData>
    <row r="1" spans="1:8" ht="28.5">
      <c r="A1" s="1365" t="s">
        <v>150</v>
      </c>
      <c r="B1" s="1366"/>
      <c r="C1" s="1366"/>
      <c r="D1" s="1366"/>
      <c r="E1" s="1366"/>
      <c r="F1" s="1366"/>
      <c r="G1" s="1366"/>
      <c r="H1" s="1367"/>
    </row>
    <row r="2" spans="1:8" ht="51" customHeight="1">
      <c r="A2" s="1368" t="s">
        <v>151</v>
      </c>
      <c r="B2" s="1369"/>
      <c r="C2" s="1369"/>
      <c r="D2" s="1369"/>
      <c r="E2" s="1369"/>
      <c r="F2" s="1369"/>
      <c r="G2" s="1369"/>
      <c r="H2" s="1370"/>
    </row>
    <row r="3" spans="1:8" ht="53.25" customHeight="1">
      <c r="A3" s="1374" t="s">
        <v>152</v>
      </c>
      <c r="B3" s="1376" t="s">
        <v>153</v>
      </c>
      <c r="C3" s="1376" t="s">
        <v>154</v>
      </c>
      <c r="D3" s="1378" t="s">
        <v>155</v>
      </c>
      <c r="E3" s="1378"/>
      <c r="F3" s="1378"/>
      <c r="G3" s="1378" t="s">
        <v>156</v>
      </c>
      <c r="H3" s="1379"/>
    </row>
    <row r="4" spans="1:8" ht="27.75" customHeight="1">
      <c r="A4" s="1375"/>
      <c r="B4" s="1377"/>
      <c r="C4" s="1377"/>
      <c r="D4" s="129" t="s">
        <v>157</v>
      </c>
      <c r="E4" s="129" t="s">
        <v>158</v>
      </c>
      <c r="F4" s="129" t="s">
        <v>159</v>
      </c>
      <c r="G4" s="129" t="s">
        <v>157</v>
      </c>
      <c r="H4" s="674" t="s">
        <v>158</v>
      </c>
    </row>
    <row r="5" spans="1:8" ht="45.75" customHeight="1">
      <c r="A5" s="675">
        <v>1</v>
      </c>
      <c r="B5" s="86" t="s">
        <v>160</v>
      </c>
      <c r="C5" s="87" t="s">
        <v>161</v>
      </c>
      <c r="D5" s="39"/>
      <c r="E5" s="40"/>
      <c r="F5" s="41"/>
      <c r="G5" s="42"/>
      <c r="H5" s="676"/>
    </row>
    <row r="6" spans="1:8" ht="33.75">
      <c r="A6" s="677">
        <v>2</v>
      </c>
      <c r="B6" s="37" t="s">
        <v>57</v>
      </c>
      <c r="C6" s="38" t="s">
        <v>162</v>
      </c>
      <c r="D6" s="39"/>
      <c r="E6" s="40"/>
      <c r="F6" s="41"/>
      <c r="G6" s="42"/>
      <c r="H6" s="676"/>
    </row>
    <row r="7" spans="1:8" ht="22.5">
      <c r="A7" s="678">
        <v>3</v>
      </c>
      <c r="B7" s="43" t="s">
        <v>60</v>
      </c>
      <c r="C7" s="44" t="s">
        <v>163</v>
      </c>
      <c r="D7" s="45"/>
      <c r="E7" s="46"/>
      <c r="F7" s="47"/>
      <c r="G7" s="48"/>
      <c r="H7" s="679"/>
    </row>
    <row r="8" spans="1:8" ht="33.75">
      <c r="A8" s="678">
        <v>4</v>
      </c>
      <c r="B8" s="43" t="s">
        <v>62</v>
      </c>
      <c r="C8" s="43" t="s">
        <v>164</v>
      </c>
      <c r="D8" s="45"/>
      <c r="E8" s="46"/>
      <c r="F8" s="47"/>
      <c r="G8" s="48"/>
      <c r="H8" s="679"/>
    </row>
    <row r="9" spans="1:8">
      <c r="A9" s="678">
        <v>5</v>
      </c>
      <c r="B9" s="43" t="s">
        <v>64</v>
      </c>
      <c r="C9" s="43" t="s">
        <v>165</v>
      </c>
      <c r="D9" s="45"/>
      <c r="E9" s="46"/>
      <c r="F9" s="47"/>
      <c r="G9" s="48"/>
      <c r="H9" s="679"/>
    </row>
    <row r="10" spans="1:8" ht="22.5">
      <c r="A10" s="678">
        <v>6</v>
      </c>
      <c r="B10" s="43" t="s">
        <v>166</v>
      </c>
      <c r="C10" s="43" t="s">
        <v>167</v>
      </c>
      <c r="D10" s="45"/>
      <c r="E10" s="46"/>
      <c r="F10" s="47"/>
      <c r="G10" s="48"/>
      <c r="H10" s="679"/>
    </row>
    <row r="11" spans="1:8" ht="22.5">
      <c r="A11" s="678">
        <v>7</v>
      </c>
      <c r="B11" s="43" t="s">
        <v>68</v>
      </c>
      <c r="C11" s="43" t="s">
        <v>168</v>
      </c>
      <c r="D11" s="45"/>
      <c r="E11" s="46"/>
      <c r="F11" s="47"/>
      <c r="G11" s="48"/>
      <c r="H11" s="679"/>
    </row>
    <row r="12" spans="1:8" ht="22.5">
      <c r="A12" s="678">
        <v>8</v>
      </c>
      <c r="B12" s="43" t="s">
        <v>70</v>
      </c>
      <c r="C12" s="43" t="s">
        <v>169</v>
      </c>
      <c r="D12" s="45"/>
      <c r="E12" s="46"/>
      <c r="F12" s="47"/>
      <c r="G12" s="48"/>
      <c r="H12" s="679"/>
    </row>
    <row r="13" spans="1:8" ht="33.75">
      <c r="A13" s="678">
        <v>9</v>
      </c>
      <c r="B13" s="43" t="s">
        <v>72</v>
      </c>
      <c r="C13" s="43" t="s">
        <v>170</v>
      </c>
      <c r="D13" s="45"/>
      <c r="E13" s="46"/>
      <c r="F13" s="47"/>
      <c r="G13" s="48"/>
      <c r="H13" s="679"/>
    </row>
    <row r="14" spans="1:8" ht="22.5">
      <c r="A14" s="678">
        <v>10</v>
      </c>
      <c r="B14" s="43" t="s">
        <v>74</v>
      </c>
      <c r="C14" s="43" t="s">
        <v>171</v>
      </c>
      <c r="D14" s="45"/>
      <c r="E14" s="46"/>
      <c r="F14" s="47"/>
      <c r="G14" s="48"/>
      <c r="H14" s="679"/>
    </row>
    <row r="15" spans="1:8" ht="33.75">
      <c r="A15" s="678">
        <v>11</v>
      </c>
      <c r="B15" s="43" t="s">
        <v>76</v>
      </c>
      <c r="C15" s="43" t="s">
        <v>172</v>
      </c>
      <c r="D15" s="45"/>
      <c r="E15" s="46"/>
      <c r="F15" s="47"/>
      <c r="G15" s="48"/>
      <c r="H15" s="679"/>
    </row>
    <row r="16" spans="1:8" ht="33.75">
      <c r="A16" s="678">
        <v>12</v>
      </c>
      <c r="B16" s="44" t="s">
        <v>173</v>
      </c>
      <c r="C16" s="44" t="s">
        <v>174</v>
      </c>
      <c r="D16" s="45"/>
      <c r="E16" s="46"/>
      <c r="F16" s="47"/>
      <c r="G16" s="48"/>
      <c r="H16" s="679"/>
    </row>
    <row r="17" spans="1:17" ht="33.75">
      <c r="A17" s="678">
        <v>13</v>
      </c>
      <c r="B17" s="43" t="s">
        <v>79</v>
      </c>
      <c r="C17" s="44" t="s">
        <v>175</v>
      </c>
      <c r="D17" s="45"/>
      <c r="E17" s="46"/>
      <c r="F17" s="47"/>
      <c r="G17" s="48"/>
      <c r="H17" s="679"/>
    </row>
    <row r="18" spans="1:17" ht="22.5">
      <c r="A18" s="680">
        <v>14</v>
      </c>
      <c r="B18" s="49" t="s">
        <v>176</v>
      </c>
      <c r="C18" s="49" t="s">
        <v>177</v>
      </c>
      <c r="D18" s="45"/>
      <c r="E18" s="46"/>
      <c r="F18" s="47"/>
      <c r="G18" s="48"/>
      <c r="H18" s="679"/>
    </row>
    <row r="19" spans="1:17" ht="33.75">
      <c r="A19" s="678">
        <v>15</v>
      </c>
      <c r="B19" s="814" t="s">
        <v>178</v>
      </c>
      <c r="C19" s="43" t="s">
        <v>179</v>
      </c>
      <c r="D19" s="45"/>
      <c r="E19" s="46"/>
      <c r="F19" s="47"/>
      <c r="G19" s="48"/>
      <c r="H19" s="679"/>
    </row>
    <row r="20" spans="1:17">
      <c r="A20" s="680">
        <v>16</v>
      </c>
      <c r="B20" s="49" t="s">
        <v>85</v>
      </c>
      <c r="C20" s="49" t="s">
        <v>180</v>
      </c>
      <c r="D20" s="45"/>
      <c r="E20" s="46"/>
      <c r="F20" s="47"/>
      <c r="G20" s="48"/>
      <c r="H20" s="679"/>
    </row>
    <row r="21" spans="1:17" ht="33.75">
      <c r="A21" s="678">
        <v>17</v>
      </c>
      <c r="B21" s="43" t="s">
        <v>87</v>
      </c>
      <c r="C21" s="43" t="s">
        <v>181</v>
      </c>
      <c r="D21" s="45"/>
      <c r="E21" s="46"/>
      <c r="F21" s="47"/>
      <c r="G21" s="48"/>
      <c r="H21" s="679"/>
    </row>
    <row r="22" spans="1:17" ht="45.75" customHeight="1">
      <c r="A22" s="681">
        <v>18</v>
      </c>
      <c r="B22" s="50" t="s">
        <v>182</v>
      </c>
      <c r="C22" s="92" t="s">
        <v>183</v>
      </c>
      <c r="D22" s="88"/>
      <c r="E22" s="89"/>
      <c r="F22" s="90"/>
      <c r="G22" s="91"/>
      <c r="H22" s="682"/>
      <c r="P22" s="415"/>
      <c r="Q22" s="416"/>
    </row>
    <row r="23" spans="1:17">
      <c r="A23" s="1371"/>
      <c r="B23" s="1372"/>
      <c r="C23" s="1372"/>
      <c r="D23" s="1372"/>
      <c r="E23" s="1372"/>
      <c r="F23" s="1372"/>
      <c r="G23" s="1372"/>
      <c r="H23" s="1373"/>
    </row>
    <row r="24" spans="1:17" ht="40.5" customHeight="1">
      <c r="A24" s="683" t="s">
        <v>91</v>
      </c>
      <c r="B24" s="37" t="s">
        <v>184</v>
      </c>
      <c r="C24" s="44" t="s">
        <v>185</v>
      </c>
      <c r="D24" s="39"/>
      <c r="E24" s="40"/>
      <c r="F24" s="41"/>
      <c r="G24" s="42"/>
      <c r="H24" s="676"/>
    </row>
    <row r="25" spans="1:17" ht="23.25" customHeight="1">
      <c r="A25" s="684" t="s">
        <v>93</v>
      </c>
      <c r="B25" s="551" t="s">
        <v>186</v>
      </c>
      <c r="C25" s="43" t="s">
        <v>187</v>
      </c>
      <c r="D25" s="45"/>
      <c r="E25" s="46"/>
      <c r="F25" s="47"/>
      <c r="G25" s="48"/>
      <c r="H25" s="679"/>
    </row>
    <row r="26" spans="1:17" ht="33.75">
      <c r="A26" s="684" t="s">
        <v>95</v>
      </c>
      <c r="B26" s="551" t="s">
        <v>96</v>
      </c>
      <c r="C26" s="43" t="s">
        <v>188</v>
      </c>
      <c r="D26" s="45"/>
      <c r="E26" s="46"/>
      <c r="F26" s="47"/>
      <c r="G26" s="48"/>
      <c r="H26" s="679"/>
    </row>
    <row r="27" spans="1:17" ht="22.5">
      <c r="A27" s="685" t="s">
        <v>97</v>
      </c>
      <c r="B27" s="686" t="s">
        <v>189</v>
      </c>
      <c r="C27" s="686" t="s">
        <v>190</v>
      </c>
      <c r="D27" s="687"/>
      <c r="E27" s="688"/>
      <c r="F27" s="689"/>
      <c r="G27" s="690"/>
      <c r="H27" s="691"/>
    </row>
    <row r="28" spans="1:17">
      <c r="A28" s="414"/>
      <c r="B28" s="414"/>
      <c r="C28" s="414"/>
      <c r="D28" s="414"/>
      <c r="E28" s="414"/>
      <c r="F28" s="414"/>
      <c r="G28" s="414"/>
      <c r="H28" s="414"/>
    </row>
    <row r="29" spans="1:17">
      <c r="A29" s="414"/>
      <c r="B29" s="414"/>
      <c r="C29" s="414"/>
      <c r="D29" s="414"/>
      <c r="E29" s="414"/>
      <c r="F29" s="414"/>
      <c r="G29" s="414"/>
      <c r="H29" s="414"/>
    </row>
    <row r="30" spans="1:17">
      <c r="A30" s="414"/>
      <c r="B30" s="414"/>
      <c r="C30" s="414"/>
      <c r="D30" s="414"/>
      <c r="E30" s="414"/>
      <c r="F30" s="414"/>
      <c r="G30" s="414"/>
      <c r="H30" s="414"/>
    </row>
    <row r="31" spans="1:17">
      <c r="A31" s="414"/>
      <c r="B31" s="414"/>
      <c r="C31" s="414"/>
      <c r="D31" s="414"/>
      <c r="E31" s="414"/>
      <c r="F31" s="414"/>
      <c r="G31" s="414"/>
      <c r="H31" s="414"/>
    </row>
    <row r="32" spans="1:17">
      <c r="A32" s="414"/>
      <c r="B32" s="414"/>
      <c r="C32" s="414"/>
      <c r="D32" s="414"/>
      <c r="E32" s="414"/>
      <c r="F32" s="414"/>
      <c r="G32" s="414"/>
      <c r="H32" s="414"/>
    </row>
    <row r="33" spans="1:8">
      <c r="A33" s="414"/>
      <c r="B33" s="414"/>
      <c r="C33" s="414"/>
      <c r="D33" s="414"/>
      <c r="E33" s="414"/>
      <c r="F33" s="414"/>
      <c r="G33" s="414"/>
      <c r="H33" s="414"/>
    </row>
    <row r="34" spans="1:8">
      <c r="A34" s="414"/>
      <c r="B34" s="414"/>
      <c r="C34" s="414"/>
      <c r="D34" s="414"/>
      <c r="E34" s="414"/>
      <c r="F34" s="414"/>
      <c r="G34" s="414"/>
      <c r="H34" s="414"/>
    </row>
    <row r="35" spans="1:8">
      <c r="A35" s="414"/>
      <c r="B35" s="414"/>
      <c r="C35" s="414"/>
      <c r="D35" s="414"/>
      <c r="E35" s="414"/>
      <c r="F35" s="414"/>
      <c r="G35" s="414"/>
      <c r="H35" s="414"/>
    </row>
    <row r="36" spans="1:8">
      <c r="A36" s="414"/>
      <c r="B36" s="414"/>
      <c r="C36" s="414"/>
      <c r="D36" s="414"/>
      <c r="E36" s="414"/>
      <c r="F36" s="414"/>
      <c r="G36" s="414"/>
      <c r="H36" s="414"/>
    </row>
    <row r="37" spans="1:8">
      <c r="A37" s="414"/>
      <c r="B37" s="414"/>
      <c r="C37" s="414"/>
      <c r="D37" s="414"/>
      <c r="E37" s="414"/>
      <c r="F37" s="414"/>
      <c r="G37" s="414"/>
      <c r="H37" s="414"/>
    </row>
    <row r="38" spans="1:8">
      <c r="A38" s="414"/>
      <c r="B38" s="414"/>
      <c r="C38" s="414"/>
      <c r="D38" s="414"/>
      <c r="E38" s="414"/>
      <c r="F38" s="414"/>
      <c r="G38" s="414"/>
      <c r="H38" s="414"/>
    </row>
    <row r="39" spans="1:8">
      <c r="A39" s="414"/>
      <c r="B39" s="414"/>
      <c r="C39" s="414"/>
      <c r="D39" s="414"/>
      <c r="E39" s="414"/>
      <c r="F39" s="414"/>
      <c r="G39" s="414"/>
      <c r="H39" s="414"/>
    </row>
    <row r="40" spans="1:8">
      <c r="A40" s="414"/>
      <c r="B40" s="414"/>
      <c r="C40" s="414"/>
      <c r="D40" s="414"/>
      <c r="E40" s="414"/>
      <c r="F40" s="414"/>
      <c r="G40" s="414"/>
      <c r="H40" s="414"/>
    </row>
    <row r="41" spans="1:8">
      <c r="A41" s="414"/>
      <c r="B41" s="414"/>
      <c r="C41" s="414"/>
      <c r="D41" s="414"/>
      <c r="E41" s="414"/>
      <c r="F41" s="414"/>
      <c r="G41" s="414"/>
      <c r="H41" s="414"/>
    </row>
    <row r="42" spans="1:8">
      <c r="A42" s="414"/>
      <c r="B42" s="414"/>
      <c r="C42" s="414"/>
      <c r="D42" s="414"/>
      <c r="E42" s="414"/>
      <c r="F42" s="414"/>
      <c r="G42" s="414"/>
      <c r="H42" s="414"/>
    </row>
    <row r="43" spans="1:8">
      <c r="A43" s="414"/>
      <c r="B43" s="414"/>
      <c r="C43" s="414"/>
      <c r="D43" s="414"/>
      <c r="E43" s="414"/>
      <c r="F43" s="414"/>
      <c r="G43" s="414"/>
      <c r="H43" s="414"/>
    </row>
    <row r="44" spans="1:8">
      <c r="A44" s="414"/>
      <c r="B44" s="414"/>
      <c r="C44" s="414"/>
      <c r="D44" s="414"/>
      <c r="E44" s="414"/>
      <c r="F44" s="414"/>
      <c r="G44" s="414"/>
      <c r="H44" s="414"/>
    </row>
    <row r="45" spans="1:8">
      <c r="A45" s="414"/>
      <c r="B45" s="414"/>
      <c r="C45" s="414"/>
      <c r="D45" s="414"/>
      <c r="E45" s="414"/>
      <c r="F45" s="414"/>
      <c r="G45" s="414"/>
      <c r="H45" s="414"/>
    </row>
    <row r="46" spans="1:8">
      <c r="A46" s="414"/>
      <c r="B46" s="414"/>
      <c r="C46" s="414"/>
      <c r="D46" s="414"/>
      <c r="E46" s="414"/>
      <c r="F46" s="414"/>
      <c r="G46" s="414"/>
      <c r="H46" s="414"/>
    </row>
    <row r="47" spans="1:8">
      <c r="A47" s="414"/>
      <c r="B47" s="414"/>
      <c r="C47" s="414"/>
      <c r="D47" s="414"/>
      <c r="E47" s="414"/>
      <c r="F47" s="414"/>
      <c r="G47" s="414"/>
      <c r="H47" s="414"/>
    </row>
    <row r="48" spans="1:8">
      <c r="A48" s="414"/>
      <c r="B48" s="414"/>
      <c r="C48" s="414"/>
      <c r="D48" s="414"/>
      <c r="E48" s="414"/>
      <c r="F48" s="414"/>
      <c r="G48" s="414"/>
      <c r="H48" s="414"/>
    </row>
    <row r="49" spans="1:8">
      <c r="A49" s="414"/>
      <c r="B49" s="414"/>
      <c r="C49" s="414"/>
      <c r="D49" s="414"/>
      <c r="E49" s="414"/>
      <c r="F49" s="414"/>
      <c r="G49" s="414"/>
      <c r="H49" s="414"/>
    </row>
    <row r="50" spans="1:8">
      <c r="A50" s="414"/>
      <c r="B50" s="414"/>
      <c r="C50" s="414"/>
      <c r="D50" s="414"/>
      <c r="E50" s="414"/>
      <c r="F50" s="414"/>
      <c r="G50" s="414"/>
      <c r="H50" s="414"/>
    </row>
    <row r="51" spans="1:8">
      <c r="A51" s="414"/>
      <c r="B51" s="414"/>
      <c r="C51" s="414"/>
      <c r="D51" s="414"/>
      <c r="E51" s="414"/>
      <c r="F51" s="414"/>
      <c r="G51" s="414"/>
      <c r="H51" s="414"/>
    </row>
    <row r="52" spans="1:8">
      <c r="A52" s="414"/>
      <c r="B52" s="414"/>
      <c r="C52" s="414"/>
      <c r="D52" s="414"/>
      <c r="E52" s="414"/>
      <c r="F52" s="414"/>
      <c r="G52" s="414"/>
      <c r="H52" s="414"/>
    </row>
    <row r="53" spans="1:8">
      <c r="A53" s="414"/>
      <c r="B53" s="414"/>
      <c r="C53" s="414"/>
      <c r="D53" s="414"/>
      <c r="E53" s="414"/>
      <c r="F53" s="414"/>
      <c r="G53" s="414"/>
      <c r="H53" s="414"/>
    </row>
    <row r="54" spans="1:8">
      <c r="A54" s="414"/>
      <c r="B54" s="414"/>
      <c r="C54" s="414"/>
      <c r="D54" s="414"/>
      <c r="E54" s="414"/>
      <c r="F54" s="414"/>
      <c r="G54" s="414"/>
      <c r="H54" s="414"/>
    </row>
    <row r="55" spans="1:8">
      <c r="A55" s="414"/>
      <c r="B55" s="414"/>
      <c r="C55" s="414"/>
      <c r="D55" s="414"/>
      <c r="E55" s="414"/>
      <c r="F55" s="414"/>
      <c r="G55" s="414"/>
      <c r="H55" s="414"/>
    </row>
    <row r="56" spans="1:8">
      <c r="A56" s="414"/>
      <c r="B56" s="414"/>
      <c r="C56" s="414"/>
      <c r="D56" s="414"/>
      <c r="E56" s="414"/>
      <c r="F56" s="414"/>
      <c r="G56" s="414"/>
      <c r="H56" s="414"/>
    </row>
    <row r="57" spans="1:8">
      <c r="A57" s="414"/>
      <c r="B57" s="414"/>
      <c r="C57" s="414"/>
      <c r="D57" s="414"/>
      <c r="E57" s="414"/>
      <c r="F57" s="414"/>
      <c r="G57" s="414"/>
      <c r="H57" s="414"/>
    </row>
    <row r="58" spans="1:8">
      <c r="A58" s="414"/>
      <c r="B58" s="414"/>
      <c r="C58" s="414"/>
      <c r="D58" s="414"/>
      <c r="E58" s="414"/>
      <c r="F58" s="414"/>
      <c r="G58" s="414"/>
      <c r="H58" s="414"/>
    </row>
    <row r="59" spans="1:8">
      <c r="A59" s="414"/>
      <c r="B59" s="414"/>
      <c r="C59" s="414"/>
      <c r="D59" s="414"/>
      <c r="E59" s="414"/>
      <c r="F59" s="414"/>
      <c r="G59" s="414"/>
      <c r="H59" s="414"/>
    </row>
    <row r="60" spans="1:8">
      <c r="A60" s="414"/>
      <c r="B60" s="414"/>
      <c r="C60" s="414"/>
      <c r="D60" s="414"/>
      <c r="E60" s="414"/>
      <c r="F60" s="414"/>
      <c r="G60" s="414"/>
      <c r="H60" s="414"/>
    </row>
    <row r="61" spans="1:8">
      <c r="A61" s="414"/>
      <c r="B61" s="414"/>
      <c r="C61" s="414"/>
      <c r="D61" s="414"/>
      <c r="E61" s="414"/>
      <c r="F61" s="414"/>
      <c r="G61" s="414"/>
      <c r="H61" s="414"/>
    </row>
    <row r="62" spans="1:8">
      <c r="A62" s="414"/>
      <c r="B62" s="414"/>
      <c r="C62" s="414"/>
      <c r="D62" s="414"/>
      <c r="E62" s="414"/>
      <c r="F62" s="414"/>
      <c r="G62" s="414"/>
      <c r="H62" s="414"/>
    </row>
    <row r="63" spans="1:8">
      <c r="A63" s="414"/>
      <c r="B63" s="414"/>
      <c r="C63" s="414"/>
      <c r="D63" s="414"/>
      <c r="E63" s="414"/>
      <c r="F63" s="414"/>
      <c r="G63" s="414"/>
      <c r="H63" s="414"/>
    </row>
    <row r="64" spans="1:8">
      <c r="A64" s="414"/>
      <c r="B64" s="414"/>
      <c r="C64" s="414"/>
      <c r="D64" s="414"/>
      <c r="E64" s="414"/>
      <c r="F64" s="414"/>
      <c r="G64" s="414"/>
      <c r="H64" s="414"/>
    </row>
    <row r="65" spans="1:8">
      <c r="A65" s="414"/>
      <c r="B65" s="414"/>
      <c r="C65" s="414"/>
      <c r="D65" s="414"/>
      <c r="E65" s="414"/>
      <c r="F65" s="414"/>
      <c r="G65" s="414"/>
      <c r="H65" s="414"/>
    </row>
    <row r="66" spans="1:8">
      <c r="A66" s="414"/>
      <c r="B66" s="414"/>
      <c r="C66" s="414"/>
      <c r="D66" s="414"/>
      <c r="E66" s="414"/>
      <c r="F66" s="414"/>
      <c r="G66" s="414"/>
      <c r="H66" s="414"/>
    </row>
    <row r="67" spans="1:8">
      <c r="A67" s="414"/>
      <c r="B67" s="414"/>
      <c r="C67" s="414"/>
      <c r="D67" s="414"/>
      <c r="E67" s="414"/>
      <c r="F67" s="414"/>
      <c r="G67" s="414"/>
      <c r="H67" s="414"/>
    </row>
    <row r="68" spans="1:8">
      <c r="A68" s="414"/>
      <c r="B68" s="414"/>
      <c r="C68" s="414"/>
      <c r="D68" s="414"/>
      <c r="E68" s="414"/>
      <c r="F68" s="414"/>
      <c r="G68" s="414"/>
      <c r="H68" s="414"/>
    </row>
    <row r="69" spans="1:8">
      <c r="A69" s="414"/>
      <c r="B69" s="414"/>
      <c r="C69" s="414"/>
      <c r="D69" s="414"/>
      <c r="E69" s="414"/>
      <c r="F69" s="414"/>
      <c r="G69" s="414"/>
      <c r="H69" s="414"/>
    </row>
    <row r="70" spans="1:8">
      <c r="A70" s="414"/>
      <c r="B70" s="414"/>
      <c r="C70" s="414"/>
      <c r="D70" s="414"/>
      <c r="E70" s="414"/>
      <c r="F70" s="414"/>
      <c r="G70" s="414"/>
      <c r="H70" s="414"/>
    </row>
    <row r="71" spans="1:8">
      <c r="A71" s="414"/>
      <c r="B71" s="414"/>
      <c r="C71" s="414"/>
      <c r="D71" s="414"/>
      <c r="E71" s="414"/>
      <c r="F71" s="414"/>
      <c r="G71" s="414"/>
      <c r="H71" s="414"/>
    </row>
    <row r="72" spans="1:8">
      <c r="A72" s="414"/>
      <c r="B72" s="414"/>
      <c r="C72" s="414"/>
      <c r="D72" s="414"/>
      <c r="E72" s="414"/>
      <c r="F72" s="414"/>
      <c r="G72" s="414"/>
      <c r="H72" s="414"/>
    </row>
    <row r="73" spans="1:8">
      <c r="A73" s="414"/>
      <c r="B73" s="414"/>
      <c r="C73" s="414"/>
      <c r="D73" s="414"/>
      <c r="E73" s="414"/>
      <c r="F73" s="414"/>
      <c r="G73" s="414"/>
      <c r="H73" s="414"/>
    </row>
    <row r="74" spans="1:8">
      <c r="A74" s="414"/>
      <c r="B74" s="414"/>
      <c r="C74" s="414"/>
      <c r="D74" s="414"/>
      <c r="E74" s="414"/>
      <c r="F74" s="414"/>
      <c r="G74" s="414"/>
      <c r="H74" s="414"/>
    </row>
    <row r="75" spans="1:8">
      <c r="A75" s="414"/>
      <c r="B75" s="414"/>
      <c r="C75" s="414"/>
      <c r="D75" s="414"/>
      <c r="E75" s="414"/>
      <c r="F75" s="414"/>
      <c r="G75" s="414"/>
      <c r="H75" s="414"/>
    </row>
    <row r="76" spans="1:8">
      <c r="A76" s="414"/>
      <c r="B76" s="414"/>
      <c r="C76" s="414"/>
      <c r="D76" s="414"/>
      <c r="E76" s="414"/>
      <c r="F76" s="414"/>
      <c r="G76" s="414"/>
      <c r="H76" s="414"/>
    </row>
    <row r="77" spans="1:8">
      <c r="A77" s="414"/>
      <c r="B77" s="414"/>
      <c r="C77" s="414"/>
      <c r="D77" s="414"/>
      <c r="E77" s="414"/>
      <c r="F77" s="414"/>
      <c r="G77" s="414"/>
      <c r="H77" s="414"/>
    </row>
    <row r="78" spans="1:8">
      <c r="A78" s="414"/>
      <c r="B78" s="414"/>
      <c r="C78" s="414"/>
      <c r="D78" s="414"/>
      <c r="E78" s="414"/>
      <c r="F78" s="414"/>
      <c r="G78" s="414"/>
      <c r="H78" s="414"/>
    </row>
    <row r="79" spans="1:8">
      <c r="A79" s="414"/>
      <c r="B79" s="414"/>
      <c r="C79" s="414"/>
      <c r="D79" s="414"/>
      <c r="E79" s="414"/>
      <c r="F79" s="414"/>
      <c r="G79" s="414"/>
      <c r="H79" s="414"/>
    </row>
    <row r="80" spans="1:8">
      <c r="A80" s="414"/>
      <c r="B80" s="414"/>
      <c r="C80" s="414"/>
      <c r="D80" s="414"/>
      <c r="E80" s="414"/>
      <c r="F80" s="414"/>
      <c r="G80" s="414"/>
      <c r="H80" s="414"/>
    </row>
    <row r="81" spans="1:8">
      <c r="A81" s="414"/>
      <c r="B81" s="414"/>
      <c r="C81" s="414"/>
      <c r="D81" s="414"/>
      <c r="E81" s="414"/>
      <c r="F81" s="414"/>
      <c r="G81" s="414"/>
      <c r="H81" s="414"/>
    </row>
    <row r="82" spans="1:8">
      <c r="A82" s="414"/>
      <c r="B82" s="414"/>
      <c r="C82" s="414"/>
      <c r="D82" s="414"/>
      <c r="E82" s="414"/>
      <c r="F82" s="414"/>
      <c r="G82" s="414"/>
      <c r="H82" s="414"/>
    </row>
    <row r="83" spans="1:8">
      <c r="A83" s="414"/>
      <c r="B83" s="414"/>
      <c r="C83" s="414"/>
      <c r="D83" s="414"/>
      <c r="E83" s="414"/>
      <c r="F83" s="414"/>
      <c r="G83" s="414"/>
      <c r="H83" s="414"/>
    </row>
    <row r="84" spans="1:8">
      <c r="A84" s="414"/>
      <c r="B84" s="414"/>
      <c r="C84" s="414"/>
      <c r="D84" s="414"/>
      <c r="E84" s="414"/>
      <c r="F84" s="414"/>
      <c r="G84" s="414"/>
      <c r="H84" s="414"/>
    </row>
    <row r="85" spans="1:8">
      <c r="A85" s="414"/>
      <c r="B85" s="414"/>
      <c r="C85" s="414"/>
      <c r="D85" s="414"/>
      <c r="E85" s="414"/>
      <c r="F85" s="414"/>
      <c r="G85" s="414"/>
      <c r="H85" s="414"/>
    </row>
    <row r="86" spans="1:8">
      <c r="A86" s="414"/>
      <c r="B86" s="414"/>
      <c r="C86" s="414"/>
      <c r="D86" s="414"/>
      <c r="E86" s="414"/>
      <c r="F86" s="414"/>
      <c r="G86" s="414"/>
      <c r="H86" s="414"/>
    </row>
    <row r="87" spans="1:8">
      <c r="A87" s="414"/>
      <c r="B87" s="414"/>
      <c r="C87" s="414"/>
      <c r="D87" s="414"/>
      <c r="E87" s="414"/>
      <c r="F87" s="414"/>
      <c r="G87" s="414"/>
      <c r="H87" s="414"/>
    </row>
    <row r="88" spans="1:8">
      <c r="A88" s="414"/>
      <c r="B88" s="414"/>
      <c r="C88" s="414"/>
      <c r="D88" s="414"/>
      <c r="E88" s="414"/>
      <c r="F88" s="414"/>
      <c r="G88" s="414"/>
      <c r="H88" s="414"/>
    </row>
    <row r="89" spans="1:8">
      <c r="A89" s="414"/>
      <c r="B89" s="414"/>
      <c r="C89" s="414"/>
      <c r="D89" s="414"/>
      <c r="E89" s="414"/>
      <c r="F89" s="414"/>
      <c r="G89" s="414"/>
      <c r="H89" s="414"/>
    </row>
    <row r="90" spans="1:8">
      <c r="A90" s="414"/>
      <c r="B90" s="414"/>
      <c r="C90" s="414"/>
      <c r="D90" s="414"/>
      <c r="E90" s="414"/>
      <c r="F90" s="414"/>
      <c r="G90" s="414"/>
      <c r="H90" s="414"/>
    </row>
    <row r="91" spans="1:8">
      <c r="A91" s="414"/>
      <c r="B91" s="414"/>
      <c r="C91" s="414"/>
      <c r="D91" s="414"/>
      <c r="E91" s="414"/>
      <c r="F91" s="414"/>
      <c r="G91" s="414"/>
      <c r="H91" s="414"/>
    </row>
    <row r="92" spans="1:8">
      <c r="A92" s="414"/>
      <c r="B92" s="414"/>
      <c r="C92" s="414"/>
      <c r="D92" s="414"/>
      <c r="E92" s="414"/>
      <c r="F92" s="414"/>
      <c r="G92" s="414"/>
      <c r="H92" s="414"/>
    </row>
    <row r="93" spans="1:8">
      <c r="A93" s="414"/>
      <c r="B93" s="414"/>
      <c r="C93" s="414"/>
      <c r="D93" s="414"/>
      <c r="E93" s="414"/>
      <c r="F93" s="414"/>
      <c r="G93" s="414"/>
      <c r="H93" s="414"/>
    </row>
    <row r="94" spans="1:8">
      <c r="A94" s="414"/>
      <c r="B94" s="414"/>
      <c r="C94" s="414"/>
      <c r="D94" s="414"/>
      <c r="E94" s="414"/>
      <c r="F94" s="414"/>
      <c r="G94" s="414"/>
      <c r="H94" s="414"/>
    </row>
    <row r="95" spans="1:8">
      <c r="A95" s="414"/>
      <c r="B95" s="414"/>
      <c r="C95" s="414"/>
      <c r="D95" s="414"/>
      <c r="E95" s="414"/>
      <c r="F95" s="414"/>
      <c r="G95" s="414"/>
      <c r="H95" s="414"/>
    </row>
    <row r="96" spans="1:8">
      <c r="A96" s="414"/>
      <c r="B96" s="414"/>
      <c r="C96" s="414"/>
      <c r="D96" s="414"/>
      <c r="E96" s="414"/>
      <c r="F96" s="414"/>
      <c r="G96" s="414"/>
      <c r="H96" s="414"/>
    </row>
    <row r="97" spans="1:8">
      <c r="A97" s="414"/>
      <c r="B97" s="414"/>
      <c r="C97" s="414"/>
      <c r="D97" s="414"/>
      <c r="E97" s="414"/>
      <c r="F97" s="414"/>
      <c r="G97" s="414"/>
      <c r="H97" s="414"/>
    </row>
    <row r="98" spans="1:8">
      <c r="A98" s="414"/>
      <c r="B98" s="414"/>
      <c r="C98" s="414"/>
      <c r="D98" s="414"/>
      <c r="E98" s="414"/>
      <c r="F98" s="414"/>
      <c r="G98" s="414"/>
      <c r="H98" s="414"/>
    </row>
    <row r="99" spans="1:8">
      <c r="A99" s="414"/>
      <c r="B99" s="414"/>
      <c r="C99" s="414"/>
      <c r="D99" s="414"/>
      <c r="E99" s="414"/>
      <c r="F99" s="414"/>
      <c r="G99" s="414"/>
      <c r="H99" s="414"/>
    </row>
    <row r="100" spans="1:8">
      <c r="A100" s="414"/>
      <c r="B100" s="414"/>
      <c r="C100" s="414"/>
      <c r="D100" s="414"/>
      <c r="E100" s="414"/>
      <c r="F100" s="414"/>
      <c r="G100" s="414"/>
      <c r="H100" s="414"/>
    </row>
    <row r="101" spans="1:8">
      <c r="A101" s="414"/>
      <c r="B101" s="414"/>
      <c r="C101" s="414"/>
      <c r="D101" s="414"/>
      <c r="E101" s="414"/>
      <c r="F101" s="414"/>
      <c r="G101" s="414"/>
      <c r="H101" s="414"/>
    </row>
    <row r="102" spans="1:8">
      <c r="A102" s="414"/>
      <c r="B102" s="414"/>
      <c r="C102" s="414"/>
      <c r="D102" s="414"/>
      <c r="E102" s="414"/>
      <c r="F102" s="414"/>
      <c r="G102" s="414"/>
      <c r="H102" s="414"/>
    </row>
    <row r="103" spans="1:8">
      <c r="A103" s="414"/>
      <c r="B103" s="414"/>
      <c r="C103" s="414"/>
      <c r="D103" s="414"/>
      <c r="E103" s="414"/>
      <c r="F103" s="414"/>
      <c r="G103" s="414"/>
      <c r="H103" s="414"/>
    </row>
    <row r="104" spans="1:8">
      <c r="A104" s="414"/>
      <c r="B104" s="414"/>
      <c r="C104" s="414"/>
      <c r="D104" s="414"/>
      <c r="E104" s="414"/>
      <c r="F104" s="414"/>
      <c r="G104" s="414"/>
      <c r="H104" s="414"/>
    </row>
    <row r="105" spans="1:8">
      <c r="A105" s="414"/>
      <c r="B105" s="414"/>
      <c r="C105" s="414"/>
      <c r="D105" s="414"/>
      <c r="E105" s="414"/>
      <c r="F105" s="414"/>
      <c r="G105" s="414"/>
      <c r="H105" s="414"/>
    </row>
    <row r="106" spans="1:8">
      <c r="A106" s="414"/>
      <c r="B106" s="414"/>
      <c r="C106" s="414"/>
      <c r="D106" s="414"/>
      <c r="E106" s="414"/>
      <c r="F106" s="414"/>
      <c r="G106" s="414"/>
      <c r="H106" s="414"/>
    </row>
    <row r="107" spans="1:8">
      <c r="A107" s="414"/>
      <c r="B107" s="414"/>
      <c r="C107" s="414"/>
      <c r="D107" s="414"/>
      <c r="E107" s="414"/>
      <c r="F107" s="414"/>
      <c r="G107" s="414"/>
      <c r="H107" s="414"/>
    </row>
    <row r="108" spans="1:8">
      <c r="A108" s="414"/>
      <c r="B108" s="414"/>
      <c r="C108" s="414"/>
      <c r="D108" s="414"/>
      <c r="E108" s="414"/>
      <c r="F108" s="414"/>
      <c r="G108" s="414"/>
      <c r="H108" s="414"/>
    </row>
    <row r="109" spans="1:8">
      <c r="A109" s="414"/>
      <c r="B109" s="414"/>
      <c r="C109" s="414"/>
      <c r="D109" s="414"/>
      <c r="E109" s="414"/>
      <c r="F109" s="414"/>
      <c r="G109" s="414"/>
      <c r="H109" s="414"/>
    </row>
    <row r="110" spans="1:8">
      <c r="A110" s="414"/>
      <c r="B110" s="414"/>
      <c r="C110" s="414"/>
      <c r="D110" s="414"/>
      <c r="E110" s="414"/>
      <c r="F110" s="414"/>
      <c r="G110" s="414"/>
      <c r="H110" s="414"/>
    </row>
    <row r="111" spans="1:8">
      <c r="A111" s="414"/>
      <c r="B111" s="414"/>
      <c r="C111" s="414"/>
      <c r="D111" s="414"/>
      <c r="E111" s="414"/>
      <c r="F111" s="414"/>
      <c r="G111" s="414"/>
      <c r="H111" s="414"/>
    </row>
    <row r="112" spans="1:8">
      <c r="A112" s="414"/>
      <c r="B112" s="414"/>
      <c r="C112" s="414"/>
      <c r="D112" s="414"/>
      <c r="E112" s="414"/>
      <c r="F112" s="414"/>
      <c r="G112" s="414"/>
      <c r="H112" s="414"/>
    </row>
    <row r="113" spans="1:8">
      <c r="A113" s="414"/>
      <c r="B113" s="414"/>
      <c r="C113" s="414"/>
      <c r="D113" s="414"/>
      <c r="E113" s="414"/>
      <c r="F113" s="414"/>
      <c r="G113" s="414"/>
      <c r="H113" s="414"/>
    </row>
    <row r="114" spans="1:8">
      <c r="A114" s="414"/>
      <c r="B114" s="414"/>
      <c r="C114" s="414"/>
      <c r="D114" s="414"/>
      <c r="E114" s="414"/>
      <c r="F114" s="414"/>
      <c r="G114" s="414"/>
      <c r="H114" s="414"/>
    </row>
    <row r="115" spans="1:8">
      <c r="A115" s="414"/>
      <c r="B115" s="414"/>
      <c r="C115" s="414"/>
      <c r="D115" s="414"/>
      <c r="E115" s="414"/>
      <c r="F115" s="414"/>
      <c r="G115" s="414"/>
      <c r="H115" s="414"/>
    </row>
    <row r="116" spans="1:8">
      <c r="A116" s="414"/>
      <c r="B116" s="414"/>
      <c r="C116" s="414"/>
      <c r="D116" s="414"/>
      <c r="E116" s="414"/>
      <c r="F116" s="414"/>
      <c r="G116" s="414"/>
      <c r="H116" s="414"/>
    </row>
    <row r="117" spans="1:8">
      <c r="A117" s="414"/>
      <c r="B117" s="414"/>
      <c r="C117" s="414"/>
      <c r="D117" s="414"/>
      <c r="E117" s="414"/>
      <c r="F117" s="414"/>
      <c r="G117" s="414"/>
      <c r="H117" s="414"/>
    </row>
    <row r="118" spans="1:8">
      <c r="A118" s="414"/>
      <c r="B118" s="414"/>
      <c r="C118" s="414"/>
      <c r="D118" s="414"/>
      <c r="E118" s="414"/>
      <c r="F118" s="414"/>
      <c r="G118" s="414"/>
      <c r="H118" s="414"/>
    </row>
    <row r="119" spans="1:8">
      <c r="A119" s="414"/>
      <c r="B119" s="414"/>
      <c r="C119" s="414"/>
      <c r="D119" s="414"/>
      <c r="E119" s="414"/>
      <c r="F119" s="414"/>
      <c r="G119" s="414"/>
      <c r="H119" s="414"/>
    </row>
    <row r="120" spans="1:8">
      <c r="A120" s="414"/>
      <c r="B120" s="414"/>
      <c r="C120" s="414"/>
      <c r="D120" s="414"/>
      <c r="E120" s="414"/>
      <c r="F120" s="414"/>
      <c r="G120" s="414"/>
      <c r="H120" s="414"/>
    </row>
    <row r="121" spans="1:8">
      <c r="A121" s="414"/>
      <c r="B121" s="414"/>
      <c r="C121" s="414"/>
      <c r="D121" s="414"/>
      <c r="E121" s="414"/>
      <c r="F121" s="414"/>
      <c r="G121" s="414"/>
      <c r="H121" s="414"/>
    </row>
    <row r="122" spans="1:8">
      <c r="A122" s="414"/>
      <c r="B122" s="414"/>
      <c r="C122" s="414"/>
      <c r="D122" s="414"/>
      <c r="E122" s="414"/>
      <c r="F122" s="414"/>
      <c r="G122" s="414"/>
      <c r="H122" s="414"/>
    </row>
    <row r="123" spans="1:8">
      <c r="A123" s="414"/>
      <c r="B123" s="414"/>
      <c r="C123" s="414"/>
      <c r="D123" s="414"/>
      <c r="E123" s="414"/>
      <c r="F123" s="414"/>
      <c r="G123" s="414"/>
      <c r="H123" s="414"/>
    </row>
    <row r="124" spans="1:8">
      <c r="A124" s="414"/>
      <c r="B124" s="414"/>
      <c r="C124" s="414"/>
      <c r="D124" s="414"/>
      <c r="E124" s="414"/>
      <c r="F124" s="414"/>
      <c r="G124" s="414"/>
      <c r="H124" s="414"/>
    </row>
    <row r="125" spans="1:8">
      <c r="A125" s="414"/>
      <c r="B125" s="414"/>
      <c r="C125" s="414"/>
      <c r="D125" s="414"/>
      <c r="E125" s="414"/>
      <c r="F125" s="414"/>
      <c r="G125" s="414"/>
      <c r="H125" s="414"/>
    </row>
    <row r="126" spans="1:8">
      <c r="A126" s="414"/>
      <c r="B126" s="414"/>
      <c r="C126" s="414"/>
      <c r="D126" s="414"/>
      <c r="E126" s="414"/>
      <c r="F126" s="414"/>
      <c r="G126" s="414"/>
      <c r="H126" s="414"/>
    </row>
    <row r="127" spans="1:8">
      <c r="A127" s="414"/>
      <c r="B127" s="414"/>
      <c r="C127" s="414"/>
      <c r="D127" s="414"/>
      <c r="E127" s="414"/>
      <c r="F127" s="414"/>
      <c r="G127" s="414"/>
      <c r="H127" s="414"/>
    </row>
    <row r="128" spans="1:8">
      <c r="A128" s="414"/>
      <c r="B128" s="414"/>
      <c r="C128" s="414"/>
      <c r="D128" s="414"/>
      <c r="E128" s="414"/>
      <c r="F128" s="414"/>
      <c r="G128" s="414"/>
      <c r="H128" s="414"/>
    </row>
    <row r="129" spans="1:8">
      <c r="A129" s="414"/>
      <c r="B129" s="414"/>
      <c r="C129" s="414"/>
      <c r="D129" s="414"/>
      <c r="E129" s="414"/>
      <c r="F129" s="414"/>
      <c r="G129" s="414"/>
      <c r="H129" s="414"/>
    </row>
    <row r="130" spans="1:8">
      <c r="A130" s="414"/>
      <c r="B130" s="414"/>
      <c r="C130" s="414"/>
      <c r="D130" s="414"/>
      <c r="E130" s="414"/>
      <c r="F130" s="414"/>
      <c r="G130" s="414"/>
      <c r="H130" s="414"/>
    </row>
    <row r="131" spans="1:8">
      <c r="A131" s="414"/>
      <c r="B131" s="414"/>
      <c r="C131" s="414"/>
      <c r="D131" s="414"/>
      <c r="E131" s="414"/>
      <c r="F131" s="414"/>
      <c r="G131" s="414"/>
      <c r="H131" s="414"/>
    </row>
    <row r="132" spans="1:8">
      <c r="A132" s="414"/>
      <c r="B132" s="414"/>
      <c r="C132" s="414"/>
      <c r="D132" s="414"/>
      <c r="E132" s="414"/>
      <c r="F132" s="414"/>
      <c r="G132" s="414"/>
      <c r="H132" s="414"/>
    </row>
    <row r="133" spans="1:8">
      <c r="A133" s="414"/>
      <c r="B133" s="414"/>
      <c r="C133" s="414"/>
      <c r="D133" s="414"/>
      <c r="E133" s="414"/>
      <c r="F133" s="414"/>
      <c r="G133" s="414"/>
      <c r="H133" s="414"/>
    </row>
    <row r="134" spans="1:8">
      <c r="A134" s="414"/>
      <c r="B134" s="414"/>
      <c r="C134" s="414"/>
      <c r="D134" s="414"/>
      <c r="E134" s="414"/>
      <c r="F134" s="414"/>
      <c r="G134" s="414"/>
      <c r="H134" s="414"/>
    </row>
    <row r="135" spans="1:8">
      <c r="A135" s="414"/>
      <c r="B135" s="414"/>
      <c r="C135" s="414"/>
      <c r="D135" s="414"/>
      <c r="E135" s="414"/>
      <c r="F135" s="414"/>
      <c r="G135" s="414"/>
      <c r="H135" s="414"/>
    </row>
    <row r="136" spans="1:8">
      <c r="A136" s="414"/>
      <c r="B136" s="414"/>
      <c r="C136" s="414"/>
      <c r="D136" s="414"/>
      <c r="E136" s="414"/>
      <c r="F136" s="414"/>
      <c r="G136" s="414"/>
      <c r="H136" s="414"/>
    </row>
    <row r="137" spans="1:8">
      <c r="A137" s="414"/>
      <c r="B137" s="414"/>
      <c r="C137" s="414"/>
      <c r="D137" s="414"/>
      <c r="E137" s="414"/>
      <c r="F137" s="414"/>
      <c r="G137" s="414"/>
      <c r="H137" s="414"/>
    </row>
    <row r="138" spans="1:8">
      <c r="A138" s="414"/>
      <c r="B138" s="414"/>
      <c r="C138" s="414"/>
      <c r="D138" s="414"/>
      <c r="E138" s="414"/>
      <c r="F138" s="414"/>
      <c r="G138" s="414"/>
      <c r="H138" s="414"/>
    </row>
    <row r="139" spans="1:8">
      <c r="A139" s="414"/>
      <c r="B139" s="414"/>
      <c r="C139" s="414"/>
      <c r="D139" s="414"/>
      <c r="E139" s="414"/>
      <c r="F139" s="414"/>
      <c r="G139" s="414"/>
      <c r="H139" s="414"/>
    </row>
    <row r="140" spans="1:8">
      <c r="A140" s="414"/>
      <c r="B140" s="414"/>
      <c r="C140" s="414"/>
      <c r="D140" s="414"/>
      <c r="E140" s="414"/>
      <c r="F140" s="414"/>
      <c r="G140" s="414"/>
      <c r="H140" s="414"/>
    </row>
    <row r="141" spans="1:8">
      <c r="A141" s="414"/>
      <c r="B141" s="414"/>
      <c r="C141" s="414"/>
      <c r="D141" s="414"/>
      <c r="E141" s="414"/>
      <c r="F141" s="414"/>
      <c r="G141" s="414"/>
      <c r="H141" s="414"/>
    </row>
    <row r="142" spans="1:8">
      <c r="A142" s="414"/>
      <c r="B142" s="414"/>
      <c r="C142" s="414"/>
      <c r="D142" s="414"/>
      <c r="E142" s="414"/>
      <c r="F142" s="414"/>
      <c r="G142" s="414"/>
      <c r="H142" s="414"/>
    </row>
    <row r="143" spans="1:8">
      <c r="A143" s="414"/>
      <c r="B143" s="414"/>
      <c r="C143" s="414"/>
      <c r="D143" s="414"/>
      <c r="E143" s="414"/>
      <c r="F143" s="414"/>
      <c r="G143" s="414"/>
      <c r="H143" s="414"/>
    </row>
    <row r="144" spans="1:8">
      <c r="A144" s="414"/>
      <c r="B144" s="414"/>
      <c r="C144" s="414"/>
      <c r="D144" s="414"/>
      <c r="E144" s="414"/>
      <c r="F144" s="414"/>
      <c r="G144" s="414"/>
      <c r="H144" s="414"/>
    </row>
    <row r="145" spans="1:8">
      <c r="A145" s="414"/>
      <c r="B145" s="414"/>
      <c r="C145" s="414"/>
      <c r="D145" s="414"/>
      <c r="E145" s="414"/>
      <c r="F145" s="414"/>
      <c r="G145" s="414"/>
      <c r="H145" s="414"/>
    </row>
    <row r="146" spans="1:8">
      <c r="A146" s="414"/>
      <c r="B146" s="414"/>
      <c r="C146" s="414"/>
      <c r="D146" s="414"/>
      <c r="E146" s="414"/>
      <c r="F146" s="414"/>
      <c r="G146" s="414"/>
      <c r="H146" s="414"/>
    </row>
    <row r="147" spans="1:8">
      <c r="A147" s="414"/>
      <c r="B147" s="414"/>
      <c r="C147" s="414"/>
      <c r="D147" s="414"/>
      <c r="E147" s="414"/>
      <c r="F147" s="414"/>
      <c r="G147" s="414"/>
      <c r="H147" s="414"/>
    </row>
    <row r="148" spans="1:8">
      <c r="A148" s="414"/>
      <c r="B148" s="414"/>
      <c r="C148" s="414"/>
      <c r="D148" s="414"/>
      <c r="E148" s="414"/>
      <c r="F148" s="414"/>
      <c r="G148" s="414"/>
      <c r="H148" s="414"/>
    </row>
    <row r="149" spans="1:8">
      <c r="A149" s="414"/>
      <c r="B149" s="414"/>
      <c r="C149" s="414"/>
      <c r="D149" s="414"/>
      <c r="E149" s="414"/>
      <c r="F149" s="414"/>
      <c r="G149" s="414"/>
      <c r="H149" s="414"/>
    </row>
    <row r="150" spans="1:8">
      <c r="A150" s="414"/>
      <c r="B150" s="414"/>
      <c r="C150" s="414"/>
      <c r="D150" s="414"/>
      <c r="E150" s="414"/>
      <c r="F150" s="414"/>
      <c r="G150" s="414"/>
      <c r="H150" s="414"/>
    </row>
    <row r="151" spans="1:8">
      <c r="A151" s="414"/>
      <c r="B151" s="414"/>
      <c r="C151" s="414"/>
      <c r="D151" s="414"/>
      <c r="E151" s="414"/>
      <c r="F151" s="414"/>
      <c r="G151" s="414"/>
      <c r="H151" s="414"/>
    </row>
    <row r="152" spans="1:8">
      <c r="A152" s="414"/>
      <c r="B152" s="414"/>
      <c r="C152" s="414"/>
      <c r="D152" s="414"/>
      <c r="E152" s="414"/>
      <c r="F152" s="414"/>
      <c r="G152" s="414"/>
      <c r="H152" s="414"/>
    </row>
  </sheetData>
  <mergeCells count="8">
    <mergeCell ref="A1:H1"/>
    <mergeCell ref="A2:H2"/>
    <mergeCell ref="A23:H23"/>
    <mergeCell ref="A3:A4"/>
    <mergeCell ref="B3:B4"/>
    <mergeCell ref="C3:C4"/>
    <mergeCell ref="D3:F3"/>
    <mergeCell ref="G3:H3"/>
  </mergeCells>
  <pageMargins left="0.45" right="0.2" top="0.3" bottom="0.3" header="0.3" footer="0.3"/>
  <pageSetup scale="94" orientation="portrait" r:id="rId1"/>
  <headerFooter>
    <oddFooter>&amp;C&amp;14&amp;A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5" r:id="rId4" name="Check Box 5">
              <controlPr defaultSize="0" autoFill="0" autoLine="0" autoPict="0">
                <anchor moveWithCells="1">
                  <from>
                    <xdr:col>3</xdr:col>
                    <xdr:colOff>47625</xdr:colOff>
                    <xdr:row>6</xdr:row>
                    <xdr:rowOff>38100</xdr:rowOff>
                  </from>
                  <to>
                    <xdr:col>4</xdr:col>
                    <xdr:colOff>57150</xdr:colOff>
                    <xdr:row>7</xdr:row>
                    <xdr:rowOff>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5</xdr:col>
                    <xdr:colOff>38100</xdr:colOff>
                    <xdr:row>6</xdr:row>
                    <xdr:rowOff>38100</xdr:rowOff>
                  </from>
                  <to>
                    <xdr:col>6</xdr:col>
                    <xdr:colOff>38100</xdr:colOff>
                    <xdr:row>7</xdr:row>
                    <xdr:rowOff>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7</xdr:col>
                    <xdr:colOff>28575</xdr:colOff>
                    <xdr:row>6</xdr:row>
                    <xdr:rowOff>38100</xdr:rowOff>
                  </from>
                  <to>
                    <xdr:col>8</xdr:col>
                    <xdr:colOff>38100</xdr:colOff>
                    <xdr:row>7</xdr:row>
                    <xdr:rowOff>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4</xdr:col>
                    <xdr:colOff>47625</xdr:colOff>
                    <xdr:row>6</xdr:row>
                    <xdr:rowOff>38100</xdr:rowOff>
                  </from>
                  <to>
                    <xdr:col>5</xdr:col>
                    <xdr:colOff>57150</xdr:colOff>
                    <xdr:row>7</xdr:row>
                    <xdr:rowOff>0</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from>
                    <xdr:col>3</xdr:col>
                    <xdr:colOff>38100</xdr:colOff>
                    <xdr:row>7</xdr:row>
                    <xdr:rowOff>419100</xdr:rowOff>
                  </from>
                  <to>
                    <xdr:col>4</xdr:col>
                    <xdr:colOff>47625</xdr:colOff>
                    <xdr:row>9</xdr:row>
                    <xdr:rowOff>9525</xdr:rowOff>
                  </to>
                </anchor>
              </controlPr>
            </control>
          </mc:Choice>
        </mc:AlternateContent>
        <mc:AlternateContent xmlns:mc="http://schemas.openxmlformats.org/markup-compatibility/2006">
          <mc:Choice Requires="x14">
            <control shapeId="5130" r:id="rId9" name="Check Box 10">
              <controlPr defaultSize="0" autoFill="0" autoLine="0" autoPict="0">
                <anchor moveWithCells="1">
                  <from>
                    <xdr:col>5</xdr:col>
                    <xdr:colOff>28575</xdr:colOff>
                    <xdr:row>7</xdr:row>
                    <xdr:rowOff>419100</xdr:rowOff>
                  </from>
                  <to>
                    <xdr:col>6</xdr:col>
                    <xdr:colOff>28575</xdr:colOff>
                    <xdr:row>9</xdr:row>
                    <xdr:rowOff>9525</xdr:rowOff>
                  </to>
                </anchor>
              </controlPr>
            </control>
          </mc:Choice>
        </mc:AlternateContent>
        <mc:AlternateContent xmlns:mc="http://schemas.openxmlformats.org/markup-compatibility/2006">
          <mc:Choice Requires="x14">
            <control shapeId="5131" r:id="rId10" name="Check Box 11">
              <controlPr defaultSize="0" autoFill="0" autoLine="0" autoPict="0">
                <anchor moveWithCells="1">
                  <from>
                    <xdr:col>7</xdr:col>
                    <xdr:colOff>19050</xdr:colOff>
                    <xdr:row>7</xdr:row>
                    <xdr:rowOff>419100</xdr:rowOff>
                  </from>
                  <to>
                    <xdr:col>8</xdr:col>
                    <xdr:colOff>28575</xdr:colOff>
                    <xdr:row>9</xdr:row>
                    <xdr:rowOff>19050</xdr:rowOff>
                  </to>
                </anchor>
              </controlPr>
            </control>
          </mc:Choice>
        </mc:AlternateContent>
        <mc:AlternateContent xmlns:mc="http://schemas.openxmlformats.org/markup-compatibility/2006">
          <mc:Choice Requires="x14">
            <control shapeId="5132" r:id="rId11" name="Check Box 12">
              <controlPr defaultSize="0" autoFill="0" autoLine="0" autoPict="0">
                <anchor moveWithCells="1">
                  <from>
                    <xdr:col>4</xdr:col>
                    <xdr:colOff>38100</xdr:colOff>
                    <xdr:row>7</xdr:row>
                    <xdr:rowOff>419100</xdr:rowOff>
                  </from>
                  <to>
                    <xdr:col>5</xdr:col>
                    <xdr:colOff>47625</xdr:colOff>
                    <xdr:row>9</xdr:row>
                    <xdr:rowOff>9525</xdr:rowOff>
                  </to>
                </anchor>
              </controlPr>
            </control>
          </mc:Choice>
        </mc:AlternateContent>
        <mc:AlternateContent xmlns:mc="http://schemas.openxmlformats.org/markup-compatibility/2006">
          <mc:Choice Requires="x14">
            <control shapeId="5133" r:id="rId12" name="Check Box 13">
              <controlPr defaultSize="0" autoFill="0" autoLine="0" autoPict="0">
                <anchor moveWithCells="1">
                  <from>
                    <xdr:col>3</xdr:col>
                    <xdr:colOff>57150</xdr:colOff>
                    <xdr:row>18</xdr:row>
                    <xdr:rowOff>419100</xdr:rowOff>
                  </from>
                  <to>
                    <xdr:col>4</xdr:col>
                    <xdr:colOff>66675</xdr:colOff>
                    <xdr:row>20</xdr:row>
                    <xdr:rowOff>19050</xdr:rowOff>
                  </to>
                </anchor>
              </controlPr>
            </control>
          </mc:Choice>
        </mc:AlternateContent>
        <mc:AlternateContent xmlns:mc="http://schemas.openxmlformats.org/markup-compatibility/2006">
          <mc:Choice Requires="x14">
            <control shapeId="5134" r:id="rId13" name="Check Box 14">
              <controlPr defaultSize="0" autoFill="0" autoLine="0" autoPict="0">
                <anchor moveWithCells="1">
                  <from>
                    <xdr:col>5</xdr:col>
                    <xdr:colOff>38100</xdr:colOff>
                    <xdr:row>18</xdr:row>
                    <xdr:rowOff>419100</xdr:rowOff>
                  </from>
                  <to>
                    <xdr:col>6</xdr:col>
                    <xdr:colOff>38100</xdr:colOff>
                    <xdr:row>20</xdr:row>
                    <xdr:rowOff>19050</xdr:rowOff>
                  </to>
                </anchor>
              </controlPr>
            </control>
          </mc:Choice>
        </mc:AlternateContent>
        <mc:AlternateContent xmlns:mc="http://schemas.openxmlformats.org/markup-compatibility/2006">
          <mc:Choice Requires="x14">
            <control shapeId="5135" r:id="rId14" name="Check Box 15">
              <controlPr defaultSize="0" autoFill="0" autoLine="0" autoPict="0">
                <anchor moveWithCells="1">
                  <from>
                    <xdr:col>7</xdr:col>
                    <xdr:colOff>38100</xdr:colOff>
                    <xdr:row>18</xdr:row>
                    <xdr:rowOff>419100</xdr:rowOff>
                  </from>
                  <to>
                    <xdr:col>8</xdr:col>
                    <xdr:colOff>47625</xdr:colOff>
                    <xdr:row>20</xdr:row>
                    <xdr:rowOff>19050</xdr:rowOff>
                  </to>
                </anchor>
              </controlPr>
            </control>
          </mc:Choice>
        </mc:AlternateContent>
        <mc:AlternateContent xmlns:mc="http://schemas.openxmlformats.org/markup-compatibility/2006">
          <mc:Choice Requires="x14">
            <control shapeId="5136" r:id="rId15" name="Check Box 16">
              <controlPr defaultSize="0" autoFill="0" autoLine="0" autoPict="0">
                <anchor moveWithCells="1">
                  <from>
                    <xdr:col>4</xdr:col>
                    <xdr:colOff>57150</xdr:colOff>
                    <xdr:row>18</xdr:row>
                    <xdr:rowOff>419100</xdr:rowOff>
                  </from>
                  <to>
                    <xdr:col>5</xdr:col>
                    <xdr:colOff>66675</xdr:colOff>
                    <xdr:row>20</xdr:row>
                    <xdr:rowOff>19050</xdr:rowOff>
                  </to>
                </anchor>
              </controlPr>
            </control>
          </mc:Choice>
        </mc:AlternateContent>
        <mc:AlternateContent xmlns:mc="http://schemas.openxmlformats.org/markup-compatibility/2006">
          <mc:Choice Requires="x14">
            <control shapeId="5137" r:id="rId16" name="Check Box 17">
              <controlPr defaultSize="0" autoFill="0" autoLine="0" autoPict="0">
                <anchor moveWithCells="1">
                  <from>
                    <xdr:col>3</xdr:col>
                    <xdr:colOff>47625</xdr:colOff>
                    <xdr:row>11</xdr:row>
                    <xdr:rowOff>38100</xdr:rowOff>
                  </from>
                  <to>
                    <xdr:col>4</xdr:col>
                    <xdr:colOff>57150</xdr:colOff>
                    <xdr:row>12</xdr:row>
                    <xdr:rowOff>0</xdr:rowOff>
                  </to>
                </anchor>
              </controlPr>
            </control>
          </mc:Choice>
        </mc:AlternateContent>
        <mc:AlternateContent xmlns:mc="http://schemas.openxmlformats.org/markup-compatibility/2006">
          <mc:Choice Requires="x14">
            <control shapeId="5138" r:id="rId17" name="Check Box 18">
              <controlPr defaultSize="0" autoFill="0" autoLine="0" autoPict="0">
                <anchor moveWithCells="1">
                  <from>
                    <xdr:col>5</xdr:col>
                    <xdr:colOff>38100</xdr:colOff>
                    <xdr:row>11</xdr:row>
                    <xdr:rowOff>38100</xdr:rowOff>
                  </from>
                  <to>
                    <xdr:col>6</xdr:col>
                    <xdr:colOff>38100</xdr:colOff>
                    <xdr:row>12</xdr:row>
                    <xdr:rowOff>0</xdr:rowOff>
                  </to>
                </anchor>
              </controlPr>
            </control>
          </mc:Choice>
        </mc:AlternateContent>
        <mc:AlternateContent xmlns:mc="http://schemas.openxmlformats.org/markup-compatibility/2006">
          <mc:Choice Requires="x14">
            <control shapeId="5139" r:id="rId18" name="Check Box 19">
              <controlPr defaultSize="0" autoFill="0" autoLine="0" autoPict="0">
                <anchor moveWithCells="1">
                  <from>
                    <xdr:col>7</xdr:col>
                    <xdr:colOff>28575</xdr:colOff>
                    <xdr:row>11</xdr:row>
                    <xdr:rowOff>38100</xdr:rowOff>
                  </from>
                  <to>
                    <xdr:col>8</xdr:col>
                    <xdr:colOff>38100</xdr:colOff>
                    <xdr:row>12</xdr:row>
                    <xdr:rowOff>0</xdr:rowOff>
                  </to>
                </anchor>
              </controlPr>
            </control>
          </mc:Choice>
        </mc:AlternateContent>
        <mc:AlternateContent xmlns:mc="http://schemas.openxmlformats.org/markup-compatibility/2006">
          <mc:Choice Requires="x14">
            <control shapeId="5140" r:id="rId19" name="Check Box 20">
              <controlPr defaultSize="0" autoFill="0" autoLine="0" autoPict="0">
                <anchor moveWithCells="1">
                  <from>
                    <xdr:col>4</xdr:col>
                    <xdr:colOff>47625</xdr:colOff>
                    <xdr:row>11</xdr:row>
                    <xdr:rowOff>38100</xdr:rowOff>
                  </from>
                  <to>
                    <xdr:col>5</xdr:col>
                    <xdr:colOff>57150</xdr:colOff>
                    <xdr:row>12</xdr:row>
                    <xdr:rowOff>0</xdr:rowOff>
                  </to>
                </anchor>
              </controlPr>
            </control>
          </mc:Choice>
        </mc:AlternateContent>
        <mc:AlternateContent xmlns:mc="http://schemas.openxmlformats.org/markup-compatibility/2006">
          <mc:Choice Requires="x14">
            <control shapeId="5141" r:id="rId20" name="Check Box 21">
              <controlPr defaultSize="0" autoFill="0" autoLine="0" autoPict="0">
                <anchor moveWithCells="1">
                  <from>
                    <xdr:col>3</xdr:col>
                    <xdr:colOff>47625</xdr:colOff>
                    <xdr:row>12</xdr:row>
                    <xdr:rowOff>38100</xdr:rowOff>
                  </from>
                  <to>
                    <xdr:col>4</xdr:col>
                    <xdr:colOff>57150</xdr:colOff>
                    <xdr:row>13</xdr:row>
                    <xdr:rowOff>0</xdr:rowOff>
                  </to>
                </anchor>
              </controlPr>
            </control>
          </mc:Choice>
        </mc:AlternateContent>
        <mc:AlternateContent xmlns:mc="http://schemas.openxmlformats.org/markup-compatibility/2006">
          <mc:Choice Requires="x14">
            <control shapeId="5142" r:id="rId21" name="Check Box 22">
              <controlPr defaultSize="0" autoFill="0" autoLine="0" autoPict="0">
                <anchor moveWithCells="1">
                  <from>
                    <xdr:col>5</xdr:col>
                    <xdr:colOff>38100</xdr:colOff>
                    <xdr:row>12</xdr:row>
                    <xdr:rowOff>38100</xdr:rowOff>
                  </from>
                  <to>
                    <xdr:col>6</xdr:col>
                    <xdr:colOff>38100</xdr:colOff>
                    <xdr:row>13</xdr:row>
                    <xdr:rowOff>0</xdr:rowOff>
                  </to>
                </anchor>
              </controlPr>
            </control>
          </mc:Choice>
        </mc:AlternateContent>
        <mc:AlternateContent xmlns:mc="http://schemas.openxmlformats.org/markup-compatibility/2006">
          <mc:Choice Requires="x14">
            <control shapeId="5143" r:id="rId22" name="Check Box 23">
              <controlPr defaultSize="0" autoFill="0" autoLine="0" autoPict="0">
                <anchor moveWithCells="1">
                  <from>
                    <xdr:col>7</xdr:col>
                    <xdr:colOff>38100</xdr:colOff>
                    <xdr:row>12</xdr:row>
                    <xdr:rowOff>38100</xdr:rowOff>
                  </from>
                  <to>
                    <xdr:col>8</xdr:col>
                    <xdr:colOff>47625</xdr:colOff>
                    <xdr:row>13</xdr:row>
                    <xdr:rowOff>0</xdr:rowOff>
                  </to>
                </anchor>
              </controlPr>
            </control>
          </mc:Choice>
        </mc:AlternateContent>
        <mc:AlternateContent xmlns:mc="http://schemas.openxmlformats.org/markup-compatibility/2006">
          <mc:Choice Requires="x14">
            <control shapeId="5144" r:id="rId23" name="Check Box 24">
              <controlPr defaultSize="0" autoFill="0" autoLine="0" autoPict="0">
                <anchor moveWithCells="1">
                  <from>
                    <xdr:col>4</xdr:col>
                    <xdr:colOff>47625</xdr:colOff>
                    <xdr:row>12</xdr:row>
                    <xdr:rowOff>38100</xdr:rowOff>
                  </from>
                  <to>
                    <xdr:col>5</xdr:col>
                    <xdr:colOff>57150</xdr:colOff>
                    <xdr:row>13</xdr:row>
                    <xdr:rowOff>0</xdr:rowOff>
                  </to>
                </anchor>
              </controlPr>
            </control>
          </mc:Choice>
        </mc:AlternateContent>
        <mc:AlternateContent xmlns:mc="http://schemas.openxmlformats.org/markup-compatibility/2006">
          <mc:Choice Requires="x14">
            <control shapeId="5145" r:id="rId24" name="Check Box 25">
              <controlPr defaultSize="0" autoFill="0" autoLine="0" autoPict="0">
                <anchor moveWithCells="1">
                  <from>
                    <xdr:col>3</xdr:col>
                    <xdr:colOff>47625</xdr:colOff>
                    <xdr:row>13</xdr:row>
                    <xdr:rowOff>28575</xdr:rowOff>
                  </from>
                  <to>
                    <xdr:col>4</xdr:col>
                    <xdr:colOff>57150</xdr:colOff>
                    <xdr:row>14</xdr:row>
                    <xdr:rowOff>0</xdr:rowOff>
                  </to>
                </anchor>
              </controlPr>
            </control>
          </mc:Choice>
        </mc:AlternateContent>
        <mc:AlternateContent xmlns:mc="http://schemas.openxmlformats.org/markup-compatibility/2006">
          <mc:Choice Requires="x14">
            <control shapeId="5146" r:id="rId25" name="Check Box 26">
              <controlPr defaultSize="0" autoFill="0" autoLine="0" autoPict="0">
                <anchor moveWithCells="1">
                  <from>
                    <xdr:col>5</xdr:col>
                    <xdr:colOff>38100</xdr:colOff>
                    <xdr:row>13</xdr:row>
                    <xdr:rowOff>28575</xdr:rowOff>
                  </from>
                  <to>
                    <xdr:col>6</xdr:col>
                    <xdr:colOff>38100</xdr:colOff>
                    <xdr:row>14</xdr:row>
                    <xdr:rowOff>0</xdr:rowOff>
                  </to>
                </anchor>
              </controlPr>
            </control>
          </mc:Choice>
        </mc:AlternateContent>
        <mc:AlternateContent xmlns:mc="http://schemas.openxmlformats.org/markup-compatibility/2006">
          <mc:Choice Requires="x14">
            <control shapeId="5147" r:id="rId26" name="Check Box 27">
              <controlPr defaultSize="0" autoFill="0" autoLine="0" autoPict="0">
                <anchor moveWithCells="1">
                  <from>
                    <xdr:col>7</xdr:col>
                    <xdr:colOff>28575</xdr:colOff>
                    <xdr:row>13</xdr:row>
                    <xdr:rowOff>28575</xdr:rowOff>
                  </from>
                  <to>
                    <xdr:col>8</xdr:col>
                    <xdr:colOff>38100</xdr:colOff>
                    <xdr:row>14</xdr:row>
                    <xdr:rowOff>0</xdr:rowOff>
                  </to>
                </anchor>
              </controlPr>
            </control>
          </mc:Choice>
        </mc:AlternateContent>
        <mc:AlternateContent xmlns:mc="http://schemas.openxmlformats.org/markup-compatibility/2006">
          <mc:Choice Requires="x14">
            <control shapeId="5148" r:id="rId27" name="Check Box 28">
              <controlPr defaultSize="0" autoFill="0" autoLine="0" autoPict="0">
                <anchor moveWithCells="1">
                  <from>
                    <xdr:col>4</xdr:col>
                    <xdr:colOff>57150</xdr:colOff>
                    <xdr:row>13</xdr:row>
                    <xdr:rowOff>28575</xdr:rowOff>
                  </from>
                  <to>
                    <xdr:col>5</xdr:col>
                    <xdr:colOff>66675</xdr:colOff>
                    <xdr:row>14</xdr:row>
                    <xdr:rowOff>0</xdr:rowOff>
                  </to>
                </anchor>
              </controlPr>
            </control>
          </mc:Choice>
        </mc:AlternateContent>
        <mc:AlternateContent xmlns:mc="http://schemas.openxmlformats.org/markup-compatibility/2006">
          <mc:Choice Requires="x14">
            <control shapeId="5149" r:id="rId28" name="Check Box 29">
              <controlPr defaultSize="0" autoFill="0" autoLine="0" autoPict="0">
                <anchor moveWithCells="1">
                  <from>
                    <xdr:col>3</xdr:col>
                    <xdr:colOff>57150</xdr:colOff>
                    <xdr:row>14</xdr:row>
                    <xdr:rowOff>114300</xdr:rowOff>
                  </from>
                  <to>
                    <xdr:col>4</xdr:col>
                    <xdr:colOff>66675</xdr:colOff>
                    <xdr:row>14</xdr:row>
                    <xdr:rowOff>333375</xdr:rowOff>
                  </to>
                </anchor>
              </controlPr>
            </control>
          </mc:Choice>
        </mc:AlternateContent>
        <mc:AlternateContent xmlns:mc="http://schemas.openxmlformats.org/markup-compatibility/2006">
          <mc:Choice Requires="x14">
            <control shapeId="5150" r:id="rId29" name="Check Box 30">
              <controlPr defaultSize="0" autoFill="0" autoLine="0" autoPict="0">
                <anchor moveWithCells="1">
                  <from>
                    <xdr:col>5</xdr:col>
                    <xdr:colOff>38100</xdr:colOff>
                    <xdr:row>14</xdr:row>
                    <xdr:rowOff>114300</xdr:rowOff>
                  </from>
                  <to>
                    <xdr:col>6</xdr:col>
                    <xdr:colOff>38100</xdr:colOff>
                    <xdr:row>14</xdr:row>
                    <xdr:rowOff>333375</xdr:rowOff>
                  </to>
                </anchor>
              </controlPr>
            </control>
          </mc:Choice>
        </mc:AlternateContent>
        <mc:AlternateContent xmlns:mc="http://schemas.openxmlformats.org/markup-compatibility/2006">
          <mc:Choice Requires="x14">
            <control shapeId="5151" r:id="rId30" name="Check Box 31">
              <controlPr defaultSize="0" autoFill="0" autoLine="0" autoPict="0">
                <anchor moveWithCells="1">
                  <from>
                    <xdr:col>7</xdr:col>
                    <xdr:colOff>28575</xdr:colOff>
                    <xdr:row>14</xdr:row>
                    <xdr:rowOff>114300</xdr:rowOff>
                  </from>
                  <to>
                    <xdr:col>8</xdr:col>
                    <xdr:colOff>38100</xdr:colOff>
                    <xdr:row>14</xdr:row>
                    <xdr:rowOff>333375</xdr:rowOff>
                  </to>
                </anchor>
              </controlPr>
            </control>
          </mc:Choice>
        </mc:AlternateContent>
        <mc:AlternateContent xmlns:mc="http://schemas.openxmlformats.org/markup-compatibility/2006">
          <mc:Choice Requires="x14">
            <control shapeId="5152" r:id="rId31" name="Check Box 32">
              <controlPr defaultSize="0" autoFill="0" autoLine="0" autoPict="0">
                <anchor moveWithCells="1">
                  <from>
                    <xdr:col>4</xdr:col>
                    <xdr:colOff>57150</xdr:colOff>
                    <xdr:row>14</xdr:row>
                    <xdr:rowOff>114300</xdr:rowOff>
                  </from>
                  <to>
                    <xdr:col>5</xdr:col>
                    <xdr:colOff>66675</xdr:colOff>
                    <xdr:row>14</xdr:row>
                    <xdr:rowOff>333375</xdr:rowOff>
                  </to>
                </anchor>
              </controlPr>
            </control>
          </mc:Choice>
        </mc:AlternateContent>
        <mc:AlternateContent xmlns:mc="http://schemas.openxmlformats.org/markup-compatibility/2006">
          <mc:Choice Requires="x14">
            <control shapeId="5153" r:id="rId32" name="Check Box 33">
              <controlPr defaultSize="0" autoFill="0" autoLine="0" autoPict="0">
                <anchor moveWithCells="1">
                  <from>
                    <xdr:col>3</xdr:col>
                    <xdr:colOff>57150</xdr:colOff>
                    <xdr:row>15</xdr:row>
                    <xdr:rowOff>38100</xdr:rowOff>
                  </from>
                  <to>
                    <xdr:col>4</xdr:col>
                    <xdr:colOff>66675</xdr:colOff>
                    <xdr:row>15</xdr:row>
                    <xdr:rowOff>257175</xdr:rowOff>
                  </to>
                </anchor>
              </controlPr>
            </control>
          </mc:Choice>
        </mc:AlternateContent>
        <mc:AlternateContent xmlns:mc="http://schemas.openxmlformats.org/markup-compatibility/2006">
          <mc:Choice Requires="x14">
            <control shapeId="5154" r:id="rId33" name="Check Box 34">
              <controlPr defaultSize="0" autoFill="0" autoLine="0" autoPict="0">
                <anchor moveWithCells="1">
                  <from>
                    <xdr:col>5</xdr:col>
                    <xdr:colOff>38100</xdr:colOff>
                    <xdr:row>15</xdr:row>
                    <xdr:rowOff>38100</xdr:rowOff>
                  </from>
                  <to>
                    <xdr:col>6</xdr:col>
                    <xdr:colOff>38100</xdr:colOff>
                    <xdr:row>15</xdr:row>
                    <xdr:rowOff>257175</xdr:rowOff>
                  </to>
                </anchor>
              </controlPr>
            </control>
          </mc:Choice>
        </mc:AlternateContent>
        <mc:AlternateContent xmlns:mc="http://schemas.openxmlformats.org/markup-compatibility/2006">
          <mc:Choice Requires="x14">
            <control shapeId="5155" r:id="rId34" name="Check Box 35">
              <controlPr defaultSize="0" autoFill="0" autoLine="0" autoPict="0">
                <anchor moveWithCells="1">
                  <from>
                    <xdr:col>7</xdr:col>
                    <xdr:colOff>38100</xdr:colOff>
                    <xdr:row>15</xdr:row>
                    <xdr:rowOff>38100</xdr:rowOff>
                  </from>
                  <to>
                    <xdr:col>8</xdr:col>
                    <xdr:colOff>47625</xdr:colOff>
                    <xdr:row>15</xdr:row>
                    <xdr:rowOff>257175</xdr:rowOff>
                  </to>
                </anchor>
              </controlPr>
            </control>
          </mc:Choice>
        </mc:AlternateContent>
        <mc:AlternateContent xmlns:mc="http://schemas.openxmlformats.org/markup-compatibility/2006">
          <mc:Choice Requires="x14">
            <control shapeId="5156" r:id="rId35" name="Check Box 36">
              <controlPr defaultSize="0" autoFill="0" autoLine="0" autoPict="0">
                <anchor moveWithCells="1">
                  <from>
                    <xdr:col>4</xdr:col>
                    <xdr:colOff>57150</xdr:colOff>
                    <xdr:row>15</xdr:row>
                    <xdr:rowOff>38100</xdr:rowOff>
                  </from>
                  <to>
                    <xdr:col>5</xdr:col>
                    <xdr:colOff>66675</xdr:colOff>
                    <xdr:row>15</xdr:row>
                    <xdr:rowOff>257175</xdr:rowOff>
                  </to>
                </anchor>
              </controlPr>
            </control>
          </mc:Choice>
        </mc:AlternateContent>
        <mc:AlternateContent xmlns:mc="http://schemas.openxmlformats.org/markup-compatibility/2006">
          <mc:Choice Requires="x14">
            <control shapeId="5157" r:id="rId36" name="Check Box 37">
              <controlPr defaultSize="0" autoFill="0" autoLine="0" autoPict="0">
                <anchor moveWithCells="1">
                  <from>
                    <xdr:col>3</xdr:col>
                    <xdr:colOff>57150</xdr:colOff>
                    <xdr:row>16</xdr:row>
                    <xdr:rowOff>114300</xdr:rowOff>
                  </from>
                  <to>
                    <xdr:col>4</xdr:col>
                    <xdr:colOff>66675</xdr:colOff>
                    <xdr:row>16</xdr:row>
                    <xdr:rowOff>333375</xdr:rowOff>
                  </to>
                </anchor>
              </controlPr>
            </control>
          </mc:Choice>
        </mc:AlternateContent>
        <mc:AlternateContent xmlns:mc="http://schemas.openxmlformats.org/markup-compatibility/2006">
          <mc:Choice Requires="x14">
            <control shapeId="5158" r:id="rId37" name="Check Box 38">
              <controlPr defaultSize="0" autoFill="0" autoLine="0" autoPict="0">
                <anchor moveWithCells="1">
                  <from>
                    <xdr:col>5</xdr:col>
                    <xdr:colOff>38100</xdr:colOff>
                    <xdr:row>16</xdr:row>
                    <xdr:rowOff>114300</xdr:rowOff>
                  </from>
                  <to>
                    <xdr:col>6</xdr:col>
                    <xdr:colOff>38100</xdr:colOff>
                    <xdr:row>16</xdr:row>
                    <xdr:rowOff>333375</xdr:rowOff>
                  </to>
                </anchor>
              </controlPr>
            </control>
          </mc:Choice>
        </mc:AlternateContent>
        <mc:AlternateContent xmlns:mc="http://schemas.openxmlformats.org/markup-compatibility/2006">
          <mc:Choice Requires="x14">
            <control shapeId="5159" r:id="rId38" name="Check Box 39">
              <controlPr defaultSize="0" autoFill="0" autoLine="0" autoPict="0">
                <anchor moveWithCells="1">
                  <from>
                    <xdr:col>7</xdr:col>
                    <xdr:colOff>38100</xdr:colOff>
                    <xdr:row>16</xdr:row>
                    <xdr:rowOff>114300</xdr:rowOff>
                  </from>
                  <to>
                    <xdr:col>8</xdr:col>
                    <xdr:colOff>47625</xdr:colOff>
                    <xdr:row>16</xdr:row>
                    <xdr:rowOff>333375</xdr:rowOff>
                  </to>
                </anchor>
              </controlPr>
            </control>
          </mc:Choice>
        </mc:AlternateContent>
        <mc:AlternateContent xmlns:mc="http://schemas.openxmlformats.org/markup-compatibility/2006">
          <mc:Choice Requires="x14">
            <control shapeId="5160" r:id="rId39" name="Check Box 40">
              <controlPr defaultSize="0" autoFill="0" autoLine="0" autoPict="0">
                <anchor moveWithCells="1">
                  <from>
                    <xdr:col>4</xdr:col>
                    <xdr:colOff>57150</xdr:colOff>
                    <xdr:row>16</xdr:row>
                    <xdr:rowOff>114300</xdr:rowOff>
                  </from>
                  <to>
                    <xdr:col>5</xdr:col>
                    <xdr:colOff>66675</xdr:colOff>
                    <xdr:row>16</xdr:row>
                    <xdr:rowOff>333375</xdr:rowOff>
                  </to>
                </anchor>
              </controlPr>
            </control>
          </mc:Choice>
        </mc:AlternateContent>
        <mc:AlternateContent xmlns:mc="http://schemas.openxmlformats.org/markup-compatibility/2006">
          <mc:Choice Requires="x14">
            <control shapeId="5161" r:id="rId40" name="Check Box 41">
              <controlPr defaultSize="0" autoFill="0" autoLine="0" autoPict="0">
                <anchor moveWithCells="1">
                  <from>
                    <xdr:col>3</xdr:col>
                    <xdr:colOff>57150</xdr:colOff>
                    <xdr:row>17</xdr:row>
                    <xdr:rowOff>38100</xdr:rowOff>
                  </from>
                  <to>
                    <xdr:col>4</xdr:col>
                    <xdr:colOff>66675</xdr:colOff>
                    <xdr:row>18</xdr:row>
                    <xdr:rowOff>0</xdr:rowOff>
                  </to>
                </anchor>
              </controlPr>
            </control>
          </mc:Choice>
        </mc:AlternateContent>
        <mc:AlternateContent xmlns:mc="http://schemas.openxmlformats.org/markup-compatibility/2006">
          <mc:Choice Requires="x14">
            <control shapeId="5162" r:id="rId41" name="Check Box 42">
              <controlPr defaultSize="0" autoFill="0" autoLine="0" autoPict="0">
                <anchor moveWithCells="1">
                  <from>
                    <xdr:col>5</xdr:col>
                    <xdr:colOff>38100</xdr:colOff>
                    <xdr:row>17</xdr:row>
                    <xdr:rowOff>38100</xdr:rowOff>
                  </from>
                  <to>
                    <xdr:col>6</xdr:col>
                    <xdr:colOff>38100</xdr:colOff>
                    <xdr:row>18</xdr:row>
                    <xdr:rowOff>0</xdr:rowOff>
                  </to>
                </anchor>
              </controlPr>
            </control>
          </mc:Choice>
        </mc:AlternateContent>
        <mc:AlternateContent xmlns:mc="http://schemas.openxmlformats.org/markup-compatibility/2006">
          <mc:Choice Requires="x14">
            <control shapeId="5163" r:id="rId42" name="Check Box 43">
              <controlPr defaultSize="0" autoFill="0" autoLine="0" autoPict="0">
                <anchor moveWithCells="1">
                  <from>
                    <xdr:col>7</xdr:col>
                    <xdr:colOff>38100</xdr:colOff>
                    <xdr:row>17</xdr:row>
                    <xdr:rowOff>38100</xdr:rowOff>
                  </from>
                  <to>
                    <xdr:col>8</xdr:col>
                    <xdr:colOff>47625</xdr:colOff>
                    <xdr:row>18</xdr:row>
                    <xdr:rowOff>0</xdr:rowOff>
                  </to>
                </anchor>
              </controlPr>
            </control>
          </mc:Choice>
        </mc:AlternateContent>
        <mc:AlternateContent xmlns:mc="http://schemas.openxmlformats.org/markup-compatibility/2006">
          <mc:Choice Requires="x14">
            <control shapeId="5164" r:id="rId43" name="Check Box 44">
              <controlPr defaultSize="0" autoFill="0" autoLine="0" autoPict="0">
                <anchor moveWithCells="1">
                  <from>
                    <xdr:col>4</xdr:col>
                    <xdr:colOff>57150</xdr:colOff>
                    <xdr:row>17</xdr:row>
                    <xdr:rowOff>38100</xdr:rowOff>
                  </from>
                  <to>
                    <xdr:col>5</xdr:col>
                    <xdr:colOff>66675</xdr:colOff>
                    <xdr:row>18</xdr:row>
                    <xdr:rowOff>0</xdr:rowOff>
                  </to>
                </anchor>
              </controlPr>
            </control>
          </mc:Choice>
        </mc:AlternateContent>
        <mc:AlternateContent xmlns:mc="http://schemas.openxmlformats.org/markup-compatibility/2006">
          <mc:Choice Requires="x14">
            <control shapeId="5165" r:id="rId44" name="Check Box 45">
              <controlPr defaultSize="0" autoFill="0" autoLine="0" autoPict="0">
                <anchor moveWithCells="1">
                  <from>
                    <xdr:col>3</xdr:col>
                    <xdr:colOff>57150</xdr:colOff>
                    <xdr:row>18</xdr:row>
                    <xdr:rowOff>104775</xdr:rowOff>
                  </from>
                  <to>
                    <xdr:col>4</xdr:col>
                    <xdr:colOff>66675</xdr:colOff>
                    <xdr:row>18</xdr:row>
                    <xdr:rowOff>323850</xdr:rowOff>
                  </to>
                </anchor>
              </controlPr>
            </control>
          </mc:Choice>
        </mc:AlternateContent>
        <mc:AlternateContent xmlns:mc="http://schemas.openxmlformats.org/markup-compatibility/2006">
          <mc:Choice Requires="x14">
            <control shapeId="5166" r:id="rId45" name="Check Box 46">
              <controlPr defaultSize="0" autoFill="0" autoLine="0" autoPict="0">
                <anchor moveWithCells="1">
                  <from>
                    <xdr:col>5</xdr:col>
                    <xdr:colOff>38100</xdr:colOff>
                    <xdr:row>18</xdr:row>
                    <xdr:rowOff>104775</xdr:rowOff>
                  </from>
                  <to>
                    <xdr:col>6</xdr:col>
                    <xdr:colOff>38100</xdr:colOff>
                    <xdr:row>18</xdr:row>
                    <xdr:rowOff>323850</xdr:rowOff>
                  </to>
                </anchor>
              </controlPr>
            </control>
          </mc:Choice>
        </mc:AlternateContent>
        <mc:AlternateContent xmlns:mc="http://schemas.openxmlformats.org/markup-compatibility/2006">
          <mc:Choice Requires="x14">
            <control shapeId="5167" r:id="rId46" name="Check Box 47">
              <controlPr defaultSize="0" autoFill="0" autoLine="0" autoPict="0">
                <anchor moveWithCells="1">
                  <from>
                    <xdr:col>7</xdr:col>
                    <xdr:colOff>38100</xdr:colOff>
                    <xdr:row>18</xdr:row>
                    <xdr:rowOff>104775</xdr:rowOff>
                  </from>
                  <to>
                    <xdr:col>8</xdr:col>
                    <xdr:colOff>47625</xdr:colOff>
                    <xdr:row>18</xdr:row>
                    <xdr:rowOff>323850</xdr:rowOff>
                  </to>
                </anchor>
              </controlPr>
            </control>
          </mc:Choice>
        </mc:AlternateContent>
        <mc:AlternateContent xmlns:mc="http://schemas.openxmlformats.org/markup-compatibility/2006">
          <mc:Choice Requires="x14">
            <control shapeId="5168" r:id="rId47" name="Check Box 48">
              <controlPr defaultSize="0" autoFill="0" autoLine="0" autoPict="0">
                <anchor moveWithCells="1">
                  <from>
                    <xdr:col>4</xdr:col>
                    <xdr:colOff>57150</xdr:colOff>
                    <xdr:row>18</xdr:row>
                    <xdr:rowOff>104775</xdr:rowOff>
                  </from>
                  <to>
                    <xdr:col>5</xdr:col>
                    <xdr:colOff>66675</xdr:colOff>
                    <xdr:row>18</xdr:row>
                    <xdr:rowOff>323850</xdr:rowOff>
                  </to>
                </anchor>
              </controlPr>
            </control>
          </mc:Choice>
        </mc:AlternateContent>
        <mc:AlternateContent xmlns:mc="http://schemas.openxmlformats.org/markup-compatibility/2006">
          <mc:Choice Requires="x14">
            <control shapeId="5169" r:id="rId48" name="Check Box 49">
              <controlPr defaultSize="0" autoFill="0" autoLine="0" autoPict="0">
                <anchor moveWithCells="1">
                  <from>
                    <xdr:col>3</xdr:col>
                    <xdr:colOff>57150</xdr:colOff>
                    <xdr:row>20</xdr:row>
                    <xdr:rowOff>142875</xdr:rowOff>
                  </from>
                  <to>
                    <xdr:col>4</xdr:col>
                    <xdr:colOff>66675</xdr:colOff>
                    <xdr:row>20</xdr:row>
                    <xdr:rowOff>361950</xdr:rowOff>
                  </to>
                </anchor>
              </controlPr>
            </control>
          </mc:Choice>
        </mc:AlternateContent>
        <mc:AlternateContent xmlns:mc="http://schemas.openxmlformats.org/markup-compatibility/2006">
          <mc:Choice Requires="x14">
            <control shapeId="5170" r:id="rId49" name="Check Box 50">
              <controlPr defaultSize="0" autoFill="0" autoLine="0" autoPict="0">
                <anchor moveWithCells="1">
                  <from>
                    <xdr:col>5</xdr:col>
                    <xdr:colOff>38100</xdr:colOff>
                    <xdr:row>20</xdr:row>
                    <xdr:rowOff>142875</xdr:rowOff>
                  </from>
                  <to>
                    <xdr:col>6</xdr:col>
                    <xdr:colOff>38100</xdr:colOff>
                    <xdr:row>20</xdr:row>
                    <xdr:rowOff>361950</xdr:rowOff>
                  </to>
                </anchor>
              </controlPr>
            </control>
          </mc:Choice>
        </mc:AlternateContent>
        <mc:AlternateContent xmlns:mc="http://schemas.openxmlformats.org/markup-compatibility/2006">
          <mc:Choice Requires="x14">
            <control shapeId="5171" r:id="rId50" name="Check Box 51">
              <controlPr defaultSize="0" autoFill="0" autoLine="0" autoPict="0">
                <anchor moveWithCells="1">
                  <from>
                    <xdr:col>7</xdr:col>
                    <xdr:colOff>38100</xdr:colOff>
                    <xdr:row>20</xdr:row>
                    <xdr:rowOff>142875</xdr:rowOff>
                  </from>
                  <to>
                    <xdr:col>8</xdr:col>
                    <xdr:colOff>47625</xdr:colOff>
                    <xdr:row>20</xdr:row>
                    <xdr:rowOff>361950</xdr:rowOff>
                  </to>
                </anchor>
              </controlPr>
            </control>
          </mc:Choice>
        </mc:AlternateContent>
        <mc:AlternateContent xmlns:mc="http://schemas.openxmlformats.org/markup-compatibility/2006">
          <mc:Choice Requires="x14">
            <control shapeId="5172" r:id="rId51" name="Check Box 52">
              <controlPr defaultSize="0" autoFill="0" autoLine="0" autoPict="0">
                <anchor moveWithCells="1">
                  <from>
                    <xdr:col>4</xdr:col>
                    <xdr:colOff>57150</xdr:colOff>
                    <xdr:row>20</xdr:row>
                    <xdr:rowOff>142875</xdr:rowOff>
                  </from>
                  <to>
                    <xdr:col>5</xdr:col>
                    <xdr:colOff>66675</xdr:colOff>
                    <xdr:row>20</xdr:row>
                    <xdr:rowOff>361950</xdr:rowOff>
                  </to>
                </anchor>
              </controlPr>
            </control>
          </mc:Choice>
        </mc:AlternateContent>
        <mc:AlternateContent xmlns:mc="http://schemas.openxmlformats.org/markup-compatibility/2006">
          <mc:Choice Requires="x14">
            <control shapeId="5181" r:id="rId52" name="Check Box 61">
              <controlPr defaultSize="0" autoFill="0" autoLine="0" autoPict="0">
                <anchor moveWithCells="1">
                  <from>
                    <xdr:col>3</xdr:col>
                    <xdr:colOff>47625</xdr:colOff>
                    <xdr:row>26</xdr:row>
                    <xdr:rowOff>47625</xdr:rowOff>
                  </from>
                  <to>
                    <xdr:col>4</xdr:col>
                    <xdr:colOff>57150</xdr:colOff>
                    <xdr:row>27</xdr:row>
                    <xdr:rowOff>0</xdr:rowOff>
                  </to>
                </anchor>
              </controlPr>
            </control>
          </mc:Choice>
        </mc:AlternateContent>
        <mc:AlternateContent xmlns:mc="http://schemas.openxmlformats.org/markup-compatibility/2006">
          <mc:Choice Requires="x14">
            <control shapeId="5182" r:id="rId53" name="Check Box 62">
              <controlPr defaultSize="0" autoFill="0" autoLine="0" autoPict="0">
                <anchor moveWithCells="1">
                  <from>
                    <xdr:col>5</xdr:col>
                    <xdr:colOff>9525</xdr:colOff>
                    <xdr:row>26</xdr:row>
                    <xdr:rowOff>47625</xdr:rowOff>
                  </from>
                  <to>
                    <xdr:col>6</xdr:col>
                    <xdr:colOff>9525</xdr:colOff>
                    <xdr:row>27</xdr:row>
                    <xdr:rowOff>0</xdr:rowOff>
                  </to>
                </anchor>
              </controlPr>
            </control>
          </mc:Choice>
        </mc:AlternateContent>
        <mc:AlternateContent xmlns:mc="http://schemas.openxmlformats.org/markup-compatibility/2006">
          <mc:Choice Requires="x14">
            <control shapeId="5183" r:id="rId54" name="Check Box 63">
              <controlPr defaultSize="0" autoFill="0" autoLine="0" autoPict="0">
                <anchor moveWithCells="1">
                  <from>
                    <xdr:col>7</xdr:col>
                    <xdr:colOff>9525</xdr:colOff>
                    <xdr:row>26</xdr:row>
                    <xdr:rowOff>47625</xdr:rowOff>
                  </from>
                  <to>
                    <xdr:col>8</xdr:col>
                    <xdr:colOff>19050</xdr:colOff>
                    <xdr:row>27</xdr:row>
                    <xdr:rowOff>0</xdr:rowOff>
                  </to>
                </anchor>
              </controlPr>
            </control>
          </mc:Choice>
        </mc:AlternateContent>
        <mc:AlternateContent xmlns:mc="http://schemas.openxmlformats.org/markup-compatibility/2006">
          <mc:Choice Requires="x14">
            <control shapeId="5184" r:id="rId55" name="Check Box 64">
              <controlPr defaultSize="0" autoFill="0" autoLine="0" autoPict="0">
                <anchor moveWithCells="1">
                  <from>
                    <xdr:col>4</xdr:col>
                    <xdr:colOff>47625</xdr:colOff>
                    <xdr:row>26</xdr:row>
                    <xdr:rowOff>47625</xdr:rowOff>
                  </from>
                  <to>
                    <xdr:col>5</xdr:col>
                    <xdr:colOff>57150</xdr:colOff>
                    <xdr:row>27</xdr:row>
                    <xdr:rowOff>0</xdr:rowOff>
                  </to>
                </anchor>
              </controlPr>
            </control>
          </mc:Choice>
        </mc:AlternateContent>
        <mc:AlternateContent xmlns:mc="http://schemas.openxmlformats.org/markup-compatibility/2006">
          <mc:Choice Requires="x14">
            <control shapeId="5185" r:id="rId56" name="Check Box 65">
              <controlPr defaultSize="0" autoFill="0" autoLine="0" autoPict="0">
                <anchor moveWithCells="1">
                  <from>
                    <xdr:col>3</xdr:col>
                    <xdr:colOff>38100</xdr:colOff>
                    <xdr:row>7</xdr:row>
                    <xdr:rowOff>95250</xdr:rowOff>
                  </from>
                  <to>
                    <xdr:col>4</xdr:col>
                    <xdr:colOff>47625</xdr:colOff>
                    <xdr:row>8</xdr:row>
                    <xdr:rowOff>0</xdr:rowOff>
                  </to>
                </anchor>
              </controlPr>
            </control>
          </mc:Choice>
        </mc:AlternateContent>
        <mc:AlternateContent xmlns:mc="http://schemas.openxmlformats.org/markup-compatibility/2006">
          <mc:Choice Requires="x14">
            <control shapeId="5186" r:id="rId57" name="Check Box 66">
              <controlPr defaultSize="0" autoFill="0" autoLine="0" autoPict="0">
                <anchor moveWithCells="1">
                  <from>
                    <xdr:col>5</xdr:col>
                    <xdr:colOff>28575</xdr:colOff>
                    <xdr:row>7</xdr:row>
                    <xdr:rowOff>95250</xdr:rowOff>
                  </from>
                  <to>
                    <xdr:col>6</xdr:col>
                    <xdr:colOff>28575</xdr:colOff>
                    <xdr:row>8</xdr:row>
                    <xdr:rowOff>0</xdr:rowOff>
                  </to>
                </anchor>
              </controlPr>
            </control>
          </mc:Choice>
        </mc:AlternateContent>
        <mc:AlternateContent xmlns:mc="http://schemas.openxmlformats.org/markup-compatibility/2006">
          <mc:Choice Requires="x14">
            <control shapeId="5187" r:id="rId58" name="Check Box 67">
              <controlPr defaultSize="0" autoFill="0" autoLine="0" autoPict="0">
                <anchor moveWithCells="1">
                  <from>
                    <xdr:col>7</xdr:col>
                    <xdr:colOff>19050</xdr:colOff>
                    <xdr:row>7</xdr:row>
                    <xdr:rowOff>95250</xdr:rowOff>
                  </from>
                  <to>
                    <xdr:col>8</xdr:col>
                    <xdr:colOff>28575</xdr:colOff>
                    <xdr:row>8</xdr:row>
                    <xdr:rowOff>0</xdr:rowOff>
                  </to>
                </anchor>
              </controlPr>
            </control>
          </mc:Choice>
        </mc:AlternateContent>
        <mc:AlternateContent xmlns:mc="http://schemas.openxmlformats.org/markup-compatibility/2006">
          <mc:Choice Requires="x14">
            <control shapeId="5188" r:id="rId59" name="Check Box 68">
              <controlPr defaultSize="0" autoFill="0" autoLine="0" autoPict="0">
                <anchor moveWithCells="1">
                  <from>
                    <xdr:col>4</xdr:col>
                    <xdr:colOff>38100</xdr:colOff>
                    <xdr:row>7</xdr:row>
                    <xdr:rowOff>95250</xdr:rowOff>
                  </from>
                  <to>
                    <xdr:col>5</xdr:col>
                    <xdr:colOff>47625</xdr:colOff>
                    <xdr:row>8</xdr:row>
                    <xdr:rowOff>0</xdr:rowOff>
                  </to>
                </anchor>
              </controlPr>
            </control>
          </mc:Choice>
        </mc:AlternateContent>
        <mc:AlternateContent xmlns:mc="http://schemas.openxmlformats.org/markup-compatibility/2006">
          <mc:Choice Requires="x14">
            <control shapeId="5189" r:id="rId60" name="Check Box 69">
              <controlPr defaultSize="0" autoFill="0" autoLine="0" autoPict="0">
                <anchor moveWithCells="1">
                  <from>
                    <xdr:col>3</xdr:col>
                    <xdr:colOff>38100</xdr:colOff>
                    <xdr:row>23</xdr:row>
                    <xdr:rowOff>514350</xdr:rowOff>
                  </from>
                  <to>
                    <xdr:col>4</xdr:col>
                    <xdr:colOff>47625</xdr:colOff>
                    <xdr:row>25</xdr:row>
                    <xdr:rowOff>28575</xdr:rowOff>
                  </to>
                </anchor>
              </controlPr>
            </control>
          </mc:Choice>
        </mc:AlternateContent>
        <mc:AlternateContent xmlns:mc="http://schemas.openxmlformats.org/markup-compatibility/2006">
          <mc:Choice Requires="x14">
            <control shapeId="5190" r:id="rId61" name="Check Box 70">
              <controlPr defaultSize="0" autoFill="0" autoLine="0" autoPict="0">
                <anchor moveWithCells="1">
                  <from>
                    <xdr:col>5</xdr:col>
                    <xdr:colOff>38100</xdr:colOff>
                    <xdr:row>24</xdr:row>
                    <xdr:rowOff>0</xdr:rowOff>
                  </from>
                  <to>
                    <xdr:col>6</xdr:col>
                    <xdr:colOff>38100</xdr:colOff>
                    <xdr:row>25</xdr:row>
                    <xdr:rowOff>28575</xdr:rowOff>
                  </to>
                </anchor>
              </controlPr>
            </control>
          </mc:Choice>
        </mc:AlternateContent>
        <mc:AlternateContent xmlns:mc="http://schemas.openxmlformats.org/markup-compatibility/2006">
          <mc:Choice Requires="x14">
            <control shapeId="5191" r:id="rId62" name="Check Box 71">
              <controlPr defaultSize="0" autoFill="0" autoLine="0" autoPict="0">
                <anchor moveWithCells="1">
                  <from>
                    <xdr:col>7</xdr:col>
                    <xdr:colOff>47625</xdr:colOff>
                    <xdr:row>23</xdr:row>
                    <xdr:rowOff>514350</xdr:rowOff>
                  </from>
                  <to>
                    <xdr:col>8</xdr:col>
                    <xdr:colOff>57150</xdr:colOff>
                    <xdr:row>25</xdr:row>
                    <xdr:rowOff>28575</xdr:rowOff>
                  </to>
                </anchor>
              </controlPr>
            </control>
          </mc:Choice>
        </mc:AlternateContent>
        <mc:AlternateContent xmlns:mc="http://schemas.openxmlformats.org/markup-compatibility/2006">
          <mc:Choice Requires="x14">
            <control shapeId="5192" r:id="rId63" name="Check Box 72">
              <controlPr defaultSize="0" autoFill="0" autoLine="0" autoPict="0">
                <anchor moveWithCells="1">
                  <from>
                    <xdr:col>4</xdr:col>
                    <xdr:colOff>47625</xdr:colOff>
                    <xdr:row>24</xdr:row>
                    <xdr:rowOff>0</xdr:rowOff>
                  </from>
                  <to>
                    <xdr:col>5</xdr:col>
                    <xdr:colOff>57150</xdr:colOff>
                    <xdr:row>25</xdr:row>
                    <xdr:rowOff>28575</xdr:rowOff>
                  </to>
                </anchor>
              </controlPr>
            </control>
          </mc:Choice>
        </mc:AlternateContent>
        <mc:AlternateContent xmlns:mc="http://schemas.openxmlformats.org/markup-compatibility/2006">
          <mc:Choice Requires="x14">
            <control shapeId="5193" r:id="rId64" name="Check Box 73">
              <controlPr defaultSize="0" autoFill="0" autoLine="0" autoPict="0">
                <anchor moveWithCells="1">
                  <from>
                    <xdr:col>5</xdr:col>
                    <xdr:colOff>38100</xdr:colOff>
                    <xdr:row>25</xdr:row>
                    <xdr:rowOff>95250</xdr:rowOff>
                  </from>
                  <to>
                    <xdr:col>6</xdr:col>
                    <xdr:colOff>38100</xdr:colOff>
                    <xdr:row>26</xdr:row>
                    <xdr:rowOff>0</xdr:rowOff>
                  </to>
                </anchor>
              </controlPr>
            </control>
          </mc:Choice>
        </mc:AlternateContent>
        <mc:AlternateContent xmlns:mc="http://schemas.openxmlformats.org/markup-compatibility/2006">
          <mc:Choice Requires="x14">
            <control shapeId="5194" r:id="rId65" name="Check Box 74">
              <controlPr defaultSize="0" autoFill="0" autoLine="0" autoPict="0">
                <anchor moveWithCells="1">
                  <from>
                    <xdr:col>7</xdr:col>
                    <xdr:colOff>38100</xdr:colOff>
                    <xdr:row>25</xdr:row>
                    <xdr:rowOff>95250</xdr:rowOff>
                  </from>
                  <to>
                    <xdr:col>8</xdr:col>
                    <xdr:colOff>47625</xdr:colOff>
                    <xdr:row>26</xdr:row>
                    <xdr:rowOff>0</xdr:rowOff>
                  </to>
                </anchor>
              </controlPr>
            </control>
          </mc:Choice>
        </mc:AlternateContent>
        <mc:AlternateContent xmlns:mc="http://schemas.openxmlformats.org/markup-compatibility/2006">
          <mc:Choice Requires="x14">
            <control shapeId="5195" r:id="rId66" name="Check Box 75">
              <controlPr defaultSize="0" autoFill="0" autoLine="0" autoPict="0">
                <anchor moveWithCells="1">
                  <from>
                    <xdr:col>4</xdr:col>
                    <xdr:colOff>57150</xdr:colOff>
                    <xdr:row>25</xdr:row>
                    <xdr:rowOff>95250</xdr:rowOff>
                  </from>
                  <to>
                    <xdr:col>5</xdr:col>
                    <xdr:colOff>66675</xdr:colOff>
                    <xdr:row>26</xdr:row>
                    <xdr:rowOff>0</xdr:rowOff>
                  </to>
                </anchor>
              </controlPr>
            </control>
          </mc:Choice>
        </mc:AlternateContent>
        <mc:AlternateContent xmlns:mc="http://schemas.openxmlformats.org/markup-compatibility/2006">
          <mc:Choice Requires="x14">
            <control shapeId="5196" r:id="rId67" name="Check Box 76">
              <controlPr defaultSize="0" autoFill="0" autoLine="0" autoPict="0">
                <anchor moveWithCells="1">
                  <from>
                    <xdr:col>3</xdr:col>
                    <xdr:colOff>47625</xdr:colOff>
                    <xdr:row>25</xdr:row>
                    <xdr:rowOff>95250</xdr:rowOff>
                  </from>
                  <to>
                    <xdr:col>4</xdr:col>
                    <xdr:colOff>57150</xdr:colOff>
                    <xdr:row>26</xdr:row>
                    <xdr:rowOff>0</xdr:rowOff>
                  </to>
                </anchor>
              </controlPr>
            </control>
          </mc:Choice>
        </mc:AlternateContent>
        <mc:AlternateContent xmlns:mc="http://schemas.openxmlformats.org/markup-compatibility/2006">
          <mc:Choice Requires="x14">
            <control shapeId="5201" r:id="rId68" name="Check Box 81">
              <controlPr defaultSize="0" autoFill="0" autoLine="0" autoPict="0">
                <anchor moveWithCells="1">
                  <from>
                    <xdr:col>3</xdr:col>
                    <xdr:colOff>28575</xdr:colOff>
                    <xdr:row>23</xdr:row>
                    <xdr:rowOff>142875</xdr:rowOff>
                  </from>
                  <to>
                    <xdr:col>4</xdr:col>
                    <xdr:colOff>38100</xdr:colOff>
                    <xdr:row>23</xdr:row>
                    <xdr:rowOff>371475</xdr:rowOff>
                  </to>
                </anchor>
              </controlPr>
            </control>
          </mc:Choice>
        </mc:AlternateContent>
        <mc:AlternateContent xmlns:mc="http://schemas.openxmlformats.org/markup-compatibility/2006">
          <mc:Choice Requires="x14">
            <control shapeId="5202" r:id="rId69" name="Check Box 82">
              <controlPr defaultSize="0" autoFill="0" autoLine="0" autoPict="0">
                <anchor moveWithCells="1">
                  <from>
                    <xdr:col>5</xdr:col>
                    <xdr:colOff>38100</xdr:colOff>
                    <xdr:row>23</xdr:row>
                    <xdr:rowOff>133350</xdr:rowOff>
                  </from>
                  <to>
                    <xdr:col>6</xdr:col>
                    <xdr:colOff>47625</xdr:colOff>
                    <xdr:row>23</xdr:row>
                    <xdr:rowOff>371475</xdr:rowOff>
                  </to>
                </anchor>
              </controlPr>
            </control>
          </mc:Choice>
        </mc:AlternateContent>
        <mc:AlternateContent xmlns:mc="http://schemas.openxmlformats.org/markup-compatibility/2006">
          <mc:Choice Requires="x14">
            <control shapeId="5203" r:id="rId70" name="Check Box 83">
              <controlPr defaultSize="0" autoFill="0" autoLine="0" autoPict="0">
                <anchor moveWithCells="1">
                  <from>
                    <xdr:col>7</xdr:col>
                    <xdr:colOff>38100</xdr:colOff>
                    <xdr:row>23</xdr:row>
                    <xdr:rowOff>133350</xdr:rowOff>
                  </from>
                  <to>
                    <xdr:col>8</xdr:col>
                    <xdr:colOff>47625</xdr:colOff>
                    <xdr:row>23</xdr:row>
                    <xdr:rowOff>361950</xdr:rowOff>
                  </to>
                </anchor>
              </controlPr>
            </control>
          </mc:Choice>
        </mc:AlternateContent>
        <mc:AlternateContent xmlns:mc="http://schemas.openxmlformats.org/markup-compatibility/2006">
          <mc:Choice Requires="x14">
            <control shapeId="5204" r:id="rId71" name="Check Box 84">
              <controlPr defaultSize="0" autoFill="0" autoLine="0" autoPict="0">
                <anchor moveWithCells="1">
                  <from>
                    <xdr:col>4</xdr:col>
                    <xdr:colOff>38100</xdr:colOff>
                    <xdr:row>23</xdr:row>
                    <xdr:rowOff>142875</xdr:rowOff>
                  </from>
                  <to>
                    <xdr:col>5</xdr:col>
                    <xdr:colOff>47625</xdr:colOff>
                    <xdr:row>23</xdr:row>
                    <xdr:rowOff>371475</xdr:rowOff>
                  </to>
                </anchor>
              </controlPr>
            </control>
          </mc:Choice>
        </mc:AlternateContent>
        <mc:AlternateContent xmlns:mc="http://schemas.openxmlformats.org/markup-compatibility/2006">
          <mc:Choice Requires="x14">
            <control shapeId="5205" r:id="rId72" name="Check Box 85">
              <controlPr defaultSize="0" autoFill="0" autoLine="0" autoPict="0">
                <anchor moveWithCells="1">
                  <from>
                    <xdr:col>3</xdr:col>
                    <xdr:colOff>47625</xdr:colOff>
                    <xdr:row>9</xdr:row>
                    <xdr:rowOff>47625</xdr:rowOff>
                  </from>
                  <to>
                    <xdr:col>4</xdr:col>
                    <xdr:colOff>57150</xdr:colOff>
                    <xdr:row>10</xdr:row>
                    <xdr:rowOff>0</xdr:rowOff>
                  </to>
                </anchor>
              </controlPr>
            </control>
          </mc:Choice>
        </mc:AlternateContent>
        <mc:AlternateContent xmlns:mc="http://schemas.openxmlformats.org/markup-compatibility/2006">
          <mc:Choice Requires="x14">
            <control shapeId="5206" r:id="rId73" name="Check Box 86">
              <controlPr defaultSize="0" autoFill="0" autoLine="0" autoPict="0">
                <anchor moveWithCells="1">
                  <from>
                    <xdr:col>5</xdr:col>
                    <xdr:colOff>38100</xdr:colOff>
                    <xdr:row>9</xdr:row>
                    <xdr:rowOff>47625</xdr:rowOff>
                  </from>
                  <to>
                    <xdr:col>6</xdr:col>
                    <xdr:colOff>38100</xdr:colOff>
                    <xdr:row>10</xdr:row>
                    <xdr:rowOff>0</xdr:rowOff>
                  </to>
                </anchor>
              </controlPr>
            </control>
          </mc:Choice>
        </mc:AlternateContent>
        <mc:AlternateContent xmlns:mc="http://schemas.openxmlformats.org/markup-compatibility/2006">
          <mc:Choice Requires="x14">
            <control shapeId="5207" r:id="rId74" name="Check Box 87">
              <controlPr defaultSize="0" autoFill="0" autoLine="0" autoPict="0">
                <anchor moveWithCells="1">
                  <from>
                    <xdr:col>4</xdr:col>
                    <xdr:colOff>47625</xdr:colOff>
                    <xdr:row>9</xdr:row>
                    <xdr:rowOff>47625</xdr:rowOff>
                  </from>
                  <to>
                    <xdr:col>5</xdr:col>
                    <xdr:colOff>57150</xdr:colOff>
                    <xdr:row>10</xdr:row>
                    <xdr:rowOff>0</xdr:rowOff>
                  </to>
                </anchor>
              </controlPr>
            </control>
          </mc:Choice>
        </mc:AlternateContent>
        <mc:AlternateContent xmlns:mc="http://schemas.openxmlformats.org/markup-compatibility/2006">
          <mc:Choice Requires="x14">
            <control shapeId="5208" r:id="rId75" name="Check Box 88">
              <controlPr defaultSize="0" autoFill="0" autoLine="0" autoPict="0">
                <anchor moveWithCells="1">
                  <from>
                    <xdr:col>3</xdr:col>
                    <xdr:colOff>47625</xdr:colOff>
                    <xdr:row>10</xdr:row>
                    <xdr:rowOff>38100</xdr:rowOff>
                  </from>
                  <to>
                    <xdr:col>4</xdr:col>
                    <xdr:colOff>57150</xdr:colOff>
                    <xdr:row>11</xdr:row>
                    <xdr:rowOff>0</xdr:rowOff>
                  </to>
                </anchor>
              </controlPr>
            </control>
          </mc:Choice>
        </mc:AlternateContent>
        <mc:AlternateContent xmlns:mc="http://schemas.openxmlformats.org/markup-compatibility/2006">
          <mc:Choice Requires="x14">
            <control shapeId="5209" r:id="rId76" name="Check Box 89">
              <controlPr defaultSize="0" autoFill="0" autoLine="0" autoPict="0">
                <anchor moveWithCells="1">
                  <from>
                    <xdr:col>5</xdr:col>
                    <xdr:colOff>38100</xdr:colOff>
                    <xdr:row>10</xdr:row>
                    <xdr:rowOff>38100</xdr:rowOff>
                  </from>
                  <to>
                    <xdr:col>6</xdr:col>
                    <xdr:colOff>38100</xdr:colOff>
                    <xdr:row>11</xdr:row>
                    <xdr:rowOff>0</xdr:rowOff>
                  </to>
                </anchor>
              </controlPr>
            </control>
          </mc:Choice>
        </mc:AlternateContent>
        <mc:AlternateContent xmlns:mc="http://schemas.openxmlformats.org/markup-compatibility/2006">
          <mc:Choice Requires="x14">
            <control shapeId="5210" r:id="rId77" name="Check Box 90">
              <controlPr defaultSize="0" autoFill="0" autoLine="0" autoPict="0">
                <anchor moveWithCells="1">
                  <from>
                    <xdr:col>7</xdr:col>
                    <xdr:colOff>28575</xdr:colOff>
                    <xdr:row>10</xdr:row>
                    <xdr:rowOff>38100</xdr:rowOff>
                  </from>
                  <to>
                    <xdr:col>8</xdr:col>
                    <xdr:colOff>38100</xdr:colOff>
                    <xdr:row>11</xdr:row>
                    <xdr:rowOff>0</xdr:rowOff>
                  </to>
                </anchor>
              </controlPr>
            </control>
          </mc:Choice>
        </mc:AlternateContent>
        <mc:AlternateContent xmlns:mc="http://schemas.openxmlformats.org/markup-compatibility/2006">
          <mc:Choice Requires="x14">
            <control shapeId="5211" r:id="rId78" name="Check Box 91">
              <controlPr defaultSize="0" autoFill="0" autoLine="0" autoPict="0">
                <anchor moveWithCells="1">
                  <from>
                    <xdr:col>4</xdr:col>
                    <xdr:colOff>47625</xdr:colOff>
                    <xdr:row>10</xdr:row>
                    <xdr:rowOff>38100</xdr:rowOff>
                  </from>
                  <to>
                    <xdr:col>5</xdr:col>
                    <xdr:colOff>57150</xdr:colOff>
                    <xdr:row>11</xdr:row>
                    <xdr:rowOff>0</xdr:rowOff>
                  </to>
                </anchor>
              </controlPr>
            </control>
          </mc:Choice>
        </mc:AlternateContent>
        <mc:AlternateContent xmlns:mc="http://schemas.openxmlformats.org/markup-compatibility/2006">
          <mc:Choice Requires="x14">
            <control shapeId="5212" r:id="rId79" name="Check Box 92">
              <controlPr defaultSize="0" autoFill="0" autoLine="0" autoPict="0">
                <anchor moveWithCells="1">
                  <from>
                    <xdr:col>7</xdr:col>
                    <xdr:colOff>28575</xdr:colOff>
                    <xdr:row>9</xdr:row>
                    <xdr:rowOff>47625</xdr:rowOff>
                  </from>
                  <to>
                    <xdr:col>8</xdr:col>
                    <xdr:colOff>38100</xdr:colOff>
                    <xdr:row>10</xdr:row>
                    <xdr:rowOff>0</xdr:rowOff>
                  </to>
                </anchor>
              </controlPr>
            </control>
          </mc:Choice>
        </mc:AlternateContent>
        <mc:AlternateContent xmlns:mc="http://schemas.openxmlformats.org/markup-compatibility/2006">
          <mc:Choice Requires="x14">
            <control shapeId="5214" r:id="rId80" name="Check Box 94">
              <controlPr defaultSize="0" autoFill="0" autoLine="0" autoPict="0">
                <anchor moveWithCells="1">
                  <from>
                    <xdr:col>6</xdr:col>
                    <xdr:colOff>19050</xdr:colOff>
                    <xdr:row>7</xdr:row>
                    <xdr:rowOff>95250</xdr:rowOff>
                  </from>
                  <to>
                    <xdr:col>7</xdr:col>
                    <xdr:colOff>28575</xdr:colOff>
                    <xdr:row>8</xdr:row>
                    <xdr:rowOff>0</xdr:rowOff>
                  </to>
                </anchor>
              </controlPr>
            </control>
          </mc:Choice>
        </mc:AlternateContent>
        <mc:AlternateContent xmlns:mc="http://schemas.openxmlformats.org/markup-compatibility/2006">
          <mc:Choice Requires="x14">
            <control shapeId="5215" r:id="rId81" name="Check Box 95">
              <controlPr defaultSize="0" autoFill="0" autoLine="0" autoPict="0">
                <anchor moveWithCells="1">
                  <from>
                    <xdr:col>6</xdr:col>
                    <xdr:colOff>38100</xdr:colOff>
                    <xdr:row>7</xdr:row>
                    <xdr:rowOff>419100</xdr:rowOff>
                  </from>
                  <to>
                    <xdr:col>7</xdr:col>
                    <xdr:colOff>47625</xdr:colOff>
                    <xdr:row>9</xdr:row>
                    <xdr:rowOff>9525</xdr:rowOff>
                  </to>
                </anchor>
              </controlPr>
            </control>
          </mc:Choice>
        </mc:AlternateContent>
        <mc:AlternateContent xmlns:mc="http://schemas.openxmlformats.org/markup-compatibility/2006">
          <mc:Choice Requires="x14">
            <control shapeId="5216" r:id="rId82" name="Check Box 96">
              <controlPr defaultSize="0" autoFill="0" autoLine="0" autoPict="0">
                <anchor moveWithCells="1">
                  <from>
                    <xdr:col>6</xdr:col>
                    <xdr:colOff>28575</xdr:colOff>
                    <xdr:row>9</xdr:row>
                    <xdr:rowOff>47625</xdr:rowOff>
                  </from>
                  <to>
                    <xdr:col>7</xdr:col>
                    <xdr:colOff>38100</xdr:colOff>
                    <xdr:row>10</xdr:row>
                    <xdr:rowOff>0</xdr:rowOff>
                  </to>
                </anchor>
              </controlPr>
            </control>
          </mc:Choice>
        </mc:AlternateContent>
        <mc:AlternateContent xmlns:mc="http://schemas.openxmlformats.org/markup-compatibility/2006">
          <mc:Choice Requires="x14">
            <control shapeId="5217" r:id="rId83" name="Check Box 97">
              <controlPr defaultSize="0" autoFill="0" autoLine="0" autoPict="0">
                <anchor moveWithCells="1">
                  <from>
                    <xdr:col>6</xdr:col>
                    <xdr:colOff>28575</xdr:colOff>
                    <xdr:row>6</xdr:row>
                    <xdr:rowOff>38100</xdr:rowOff>
                  </from>
                  <to>
                    <xdr:col>7</xdr:col>
                    <xdr:colOff>38100</xdr:colOff>
                    <xdr:row>7</xdr:row>
                    <xdr:rowOff>0</xdr:rowOff>
                  </to>
                </anchor>
              </controlPr>
            </control>
          </mc:Choice>
        </mc:AlternateContent>
        <mc:AlternateContent xmlns:mc="http://schemas.openxmlformats.org/markup-compatibility/2006">
          <mc:Choice Requires="x14">
            <control shapeId="5218" r:id="rId84" name="Check Box 98">
              <controlPr defaultSize="0" autoFill="0" autoLine="0" autoPict="0">
                <anchor moveWithCells="1">
                  <from>
                    <xdr:col>6</xdr:col>
                    <xdr:colOff>28575</xdr:colOff>
                    <xdr:row>10</xdr:row>
                    <xdr:rowOff>38100</xdr:rowOff>
                  </from>
                  <to>
                    <xdr:col>7</xdr:col>
                    <xdr:colOff>38100</xdr:colOff>
                    <xdr:row>11</xdr:row>
                    <xdr:rowOff>0</xdr:rowOff>
                  </to>
                </anchor>
              </controlPr>
            </control>
          </mc:Choice>
        </mc:AlternateContent>
        <mc:AlternateContent xmlns:mc="http://schemas.openxmlformats.org/markup-compatibility/2006">
          <mc:Choice Requires="x14">
            <control shapeId="5219" r:id="rId85" name="Check Box 99">
              <controlPr defaultSize="0" autoFill="0" autoLine="0" autoPict="0">
                <anchor moveWithCells="1">
                  <from>
                    <xdr:col>6</xdr:col>
                    <xdr:colOff>28575</xdr:colOff>
                    <xdr:row>11</xdr:row>
                    <xdr:rowOff>38100</xdr:rowOff>
                  </from>
                  <to>
                    <xdr:col>7</xdr:col>
                    <xdr:colOff>38100</xdr:colOff>
                    <xdr:row>12</xdr:row>
                    <xdr:rowOff>0</xdr:rowOff>
                  </to>
                </anchor>
              </controlPr>
            </control>
          </mc:Choice>
        </mc:AlternateContent>
        <mc:AlternateContent xmlns:mc="http://schemas.openxmlformats.org/markup-compatibility/2006">
          <mc:Choice Requires="x14">
            <control shapeId="5220" r:id="rId86" name="Check Box 100">
              <controlPr defaultSize="0" autoFill="0" autoLine="0" autoPict="0">
                <anchor moveWithCells="1">
                  <from>
                    <xdr:col>6</xdr:col>
                    <xdr:colOff>38100</xdr:colOff>
                    <xdr:row>12</xdr:row>
                    <xdr:rowOff>38100</xdr:rowOff>
                  </from>
                  <to>
                    <xdr:col>7</xdr:col>
                    <xdr:colOff>47625</xdr:colOff>
                    <xdr:row>13</xdr:row>
                    <xdr:rowOff>0</xdr:rowOff>
                  </to>
                </anchor>
              </controlPr>
            </control>
          </mc:Choice>
        </mc:AlternateContent>
        <mc:AlternateContent xmlns:mc="http://schemas.openxmlformats.org/markup-compatibility/2006">
          <mc:Choice Requires="x14">
            <control shapeId="5221" r:id="rId87" name="Check Box 101">
              <controlPr defaultSize="0" autoFill="0" autoLine="0" autoPict="0">
                <anchor moveWithCells="1">
                  <from>
                    <xdr:col>6</xdr:col>
                    <xdr:colOff>38100</xdr:colOff>
                    <xdr:row>13</xdr:row>
                    <xdr:rowOff>28575</xdr:rowOff>
                  </from>
                  <to>
                    <xdr:col>7</xdr:col>
                    <xdr:colOff>47625</xdr:colOff>
                    <xdr:row>14</xdr:row>
                    <xdr:rowOff>0</xdr:rowOff>
                  </to>
                </anchor>
              </controlPr>
            </control>
          </mc:Choice>
        </mc:AlternateContent>
        <mc:AlternateContent xmlns:mc="http://schemas.openxmlformats.org/markup-compatibility/2006">
          <mc:Choice Requires="x14">
            <control shapeId="5222" r:id="rId88" name="Check Box 102">
              <controlPr defaultSize="0" autoFill="0" autoLine="0" autoPict="0">
                <anchor moveWithCells="1">
                  <from>
                    <xdr:col>6</xdr:col>
                    <xdr:colOff>38100</xdr:colOff>
                    <xdr:row>14</xdr:row>
                    <xdr:rowOff>114300</xdr:rowOff>
                  </from>
                  <to>
                    <xdr:col>7</xdr:col>
                    <xdr:colOff>47625</xdr:colOff>
                    <xdr:row>14</xdr:row>
                    <xdr:rowOff>333375</xdr:rowOff>
                  </to>
                </anchor>
              </controlPr>
            </control>
          </mc:Choice>
        </mc:AlternateContent>
        <mc:AlternateContent xmlns:mc="http://schemas.openxmlformats.org/markup-compatibility/2006">
          <mc:Choice Requires="x14">
            <control shapeId="5223" r:id="rId89" name="Check Box 103">
              <controlPr defaultSize="0" autoFill="0" autoLine="0" autoPict="0">
                <anchor moveWithCells="1">
                  <from>
                    <xdr:col>6</xdr:col>
                    <xdr:colOff>38100</xdr:colOff>
                    <xdr:row>15</xdr:row>
                    <xdr:rowOff>38100</xdr:rowOff>
                  </from>
                  <to>
                    <xdr:col>7</xdr:col>
                    <xdr:colOff>47625</xdr:colOff>
                    <xdr:row>15</xdr:row>
                    <xdr:rowOff>257175</xdr:rowOff>
                  </to>
                </anchor>
              </controlPr>
            </control>
          </mc:Choice>
        </mc:AlternateContent>
        <mc:AlternateContent xmlns:mc="http://schemas.openxmlformats.org/markup-compatibility/2006">
          <mc:Choice Requires="x14">
            <control shapeId="5224" r:id="rId90" name="Check Box 104">
              <controlPr defaultSize="0" autoFill="0" autoLine="0" autoPict="0">
                <anchor moveWithCells="1">
                  <from>
                    <xdr:col>6</xdr:col>
                    <xdr:colOff>38100</xdr:colOff>
                    <xdr:row>16</xdr:row>
                    <xdr:rowOff>114300</xdr:rowOff>
                  </from>
                  <to>
                    <xdr:col>7</xdr:col>
                    <xdr:colOff>47625</xdr:colOff>
                    <xdr:row>16</xdr:row>
                    <xdr:rowOff>333375</xdr:rowOff>
                  </to>
                </anchor>
              </controlPr>
            </control>
          </mc:Choice>
        </mc:AlternateContent>
        <mc:AlternateContent xmlns:mc="http://schemas.openxmlformats.org/markup-compatibility/2006">
          <mc:Choice Requires="x14">
            <control shapeId="5225" r:id="rId91" name="Check Box 105">
              <controlPr defaultSize="0" autoFill="0" autoLine="0" autoPict="0">
                <anchor moveWithCells="1">
                  <from>
                    <xdr:col>6</xdr:col>
                    <xdr:colOff>38100</xdr:colOff>
                    <xdr:row>17</xdr:row>
                    <xdr:rowOff>38100</xdr:rowOff>
                  </from>
                  <to>
                    <xdr:col>7</xdr:col>
                    <xdr:colOff>47625</xdr:colOff>
                    <xdr:row>18</xdr:row>
                    <xdr:rowOff>0</xdr:rowOff>
                  </to>
                </anchor>
              </controlPr>
            </control>
          </mc:Choice>
        </mc:AlternateContent>
        <mc:AlternateContent xmlns:mc="http://schemas.openxmlformats.org/markup-compatibility/2006">
          <mc:Choice Requires="x14">
            <control shapeId="5226" r:id="rId92" name="Check Box 106">
              <controlPr defaultSize="0" autoFill="0" autoLine="0" autoPict="0">
                <anchor moveWithCells="1">
                  <from>
                    <xdr:col>6</xdr:col>
                    <xdr:colOff>38100</xdr:colOff>
                    <xdr:row>18</xdr:row>
                    <xdr:rowOff>104775</xdr:rowOff>
                  </from>
                  <to>
                    <xdr:col>7</xdr:col>
                    <xdr:colOff>47625</xdr:colOff>
                    <xdr:row>18</xdr:row>
                    <xdr:rowOff>323850</xdr:rowOff>
                  </to>
                </anchor>
              </controlPr>
            </control>
          </mc:Choice>
        </mc:AlternateContent>
        <mc:AlternateContent xmlns:mc="http://schemas.openxmlformats.org/markup-compatibility/2006">
          <mc:Choice Requires="x14">
            <control shapeId="5227" r:id="rId93" name="Check Box 107">
              <controlPr defaultSize="0" autoFill="0" autoLine="0" autoPict="0">
                <anchor moveWithCells="1">
                  <from>
                    <xdr:col>6</xdr:col>
                    <xdr:colOff>38100</xdr:colOff>
                    <xdr:row>18</xdr:row>
                    <xdr:rowOff>419100</xdr:rowOff>
                  </from>
                  <to>
                    <xdr:col>7</xdr:col>
                    <xdr:colOff>47625</xdr:colOff>
                    <xdr:row>20</xdr:row>
                    <xdr:rowOff>19050</xdr:rowOff>
                  </to>
                </anchor>
              </controlPr>
            </control>
          </mc:Choice>
        </mc:AlternateContent>
        <mc:AlternateContent xmlns:mc="http://schemas.openxmlformats.org/markup-compatibility/2006">
          <mc:Choice Requires="x14">
            <control shapeId="5228" r:id="rId94" name="Check Box 108">
              <controlPr defaultSize="0" autoFill="0" autoLine="0" autoPict="0">
                <anchor moveWithCells="1">
                  <from>
                    <xdr:col>6</xdr:col>
                    <xdr:colOff>38100</xdr:colOff>
                    <xdr:row>20</xdr:row>
                    <xdr:rowOff>142875</xdr:rowOff>
                  </from>
                  <to>
                    <xdr:col>7</xdr:col>
                    <xdr:colOff>47625</xdr:colOff>
                    <xdr:row>20</xdr:row>
                    <xdr:rowOff>361950</xdr:rowOff>
                  </to>
                </anchor>
              </controlPr>
            </control>
          </mc:Choice>
        </mc:AlternateContent>
        <mc:AlternateContent xmlns:mc="http://schemas.openxmlformats.org/markup-compatibility/2006">
          <mc:Choice Requires="x14">
            <control shapeId="5231" r:id="rId95" name="Check Box 111">
              <controlPr defaultSize="0" autoFill="0" autoLine="0" autoPict="0">
                <anchor moveWithCells="1">
                  <from>
                    <xdr:col>6</xdr:col>
                    <xdr:colOff>38100</xdr:colOff>
                    <xdr:row>23</xdr:row>
                    <xdr:rowOff>133350</xdr:rowOff>
                  </from>
                  <to>
                    <xdr:col>7</xdr:col>
                    <xdr:colOff>47625</xdr:colOff>
                    <xdr:row>23</xdr:row>
                    <xdr:rowOff>361950</xdr:rowOff>
                  </to>
                </anchor>
              </controlPr>
            </control>
          </mc:Choice>
        </mc:AlternateContent>
        <mc:AlternateContent xmlns:mc="http://schemas.openxmlformats.org/markup-compatibility/2006">
          <mc:Choice Requires="x14">
            <control shapeId="5232" r:id="rId96" name="Check Box 112">
              <controlPr defaultSize="0" autoFill="0" autoLine="0" autoPict="0">
                <anchor moveWithCells="1">
                  <from>
                    <xdr:col>6</xdr:col>
                    <xdr:colOff>38100</xdr:colOff>
                    <xdr:row>24</xdr:row>
                    <xdr:rowOff>0</xdr:rowOff>
                  </from>
                  <to>
                    <xdr:col>7</xdr:col>
                    <xdr:colOff>47625</xdr:colOff>
                    <xdr:row>25</xdr:row>
                    <xdr:rowOff>28575</xdr:rowOff>
                  </to>
                </anchor>
              </controlPr>
            </control>
          </mc:Choice>
        </mc:AlternateContent>
        <mc:AlternateContent xmlns:mc="http://schemas.openxmlformats.org/markup-compatibility/2006">
          <mc:Choice Requires="x14">
            <control shapeId="5233" r:id="rId97" name="Check Box 113">
              <controlPr defaultSize="0" autoFill="0" autoLine="0" autoPict="0">
                <anchor moveWithCells="1">
                  <from>
                    <xdr:col>6</xdr:col>
                    <xdr:colOff>38100</xdr:colOff>
                    <xdr:row>25</xdr:row>
                    <xdr:rowOff>95250</xdr:rowOff>
                  </from>
                  <to>
                    <xdr:col>7</xdr:col>
                    <xdr:colOff>47625</xdr:colOff>
                    <xdr:row>26</xdr:row>
                    <xdr:rowOff>0</xdr:rowOff>
                  </to>
                </anchor>
              </controlPr>
            </control>
          </mc:Choice>
        </mc:AlternateContent>
        <mc:AlternateContent xmlns:mc="http://schemas.openxmlformats.org/markup-compatibility/2006">
          <mc:Choice Requires="x14">
            <control shapeId="5234" r:id="rId98" name="Check Box 114">
              <controlPr defaultSize="0" autoFill="0" autoLine="0" autoPict="0">
                <anchor moveWithCells="1">
                  <from>
                    <xdr:col>6</xdr:col>
                    <xdr:colOff>9525</xdr:colOff>
                    <xdr:row>26</xdr:row>
                    <xdr:rowOff>47625</xdr:rowOff>
                  </from>
                  <to>
                    <xdr:col>7</xdr:col>
                    <xdr:colOff>19050</xdr:colOff>
                    <xdr:row>27</xdr:row>
                    <xdr:rowOff>0</xdr:rowOff>
                  </to>
                </anchor>
              </controlPr>
            </control>
          </mc:Choice>
        </mc:AlternateContent>
        <mc:AlternateContent xmlns:mc="http://schemas.openxmlformats.org/markup-compatibility/2006">
          <mc:Choice Requires="x14">
            <control shapeId="5121" r:id="rId99" name="Check Box 1">
              <controlPr defaultSize="0" autoFill="0" autoLine="0" autoPict="0">
                <anchor moveWithCells="1">
                  <from>
                    <xdr:col>3</xdr:col>
                    <xdr:colOff>47625</xdr:colOff>
                    <xdr:row>5</xdr:row>
                    <xdr:rowOff>104775</xdr:rowOff>
                  </from>
                  <to>
                    <xdr:col>4</xdr:col>
                    <xdr:colOff>57150</xdr:colOff>
                    <xdr:row>5</xdr:row>
                    <xdr:rowOff>323850</xdr:rowOff>
                  </to>
                </anchor>
              </controlPr>
            </control>
          </mc:Choice>
        </mc:AlternateContent>
        <mc:AlternateContent xmlns:mc="http://schemas.openxmlformats.org/markup-compatibility/2006">
          <mc:Choice Requires="x14">
            <control shapeId="5122" r:id="rId100" name="Check Box 2">
              <controlPr defaultSize="0" autoFill="0" autoLine="0" autoPict="0">
                <anchor moveWithCells="1">
                  <from>
                    <xdr:col>4</xdr:col>
                    <xdr:colOff>47625</xdr:colOff>
                    <xdr:row>5</xdr:row>
                    <xdr:rowOff>104775</xdr:rowOff>
                  </from>
                  <to>
                    <xdr:col>5</xdr:col>
                    <xdr:colOff>57150</xdr:colOff>
                    <xdr:row>5</xdr:row>
                    <xdr:rowOff>323850</xdr:rowOff>
                  </to>
                </anchor>
              </controlPr>
            </control>
          </mc:Choice>
        </mc:AlternateContent>
        <mc:AlternateContent xmlns:mc="http://schemas.openxmlformats.org/markup-compatibility/2006">
          <mc:Choice Requires="x14">
            <control shapeId="5123" r:id="rId101" name="Check Box 3">
              <controlPr defaultSize="0" autoFill="0" autoLine="0" autoPict="0">
                <anchor moveWithCells="1">
                  <from>
                    <xdr:col>5</xdr:col>
                    <xdr:colOff>38100</xdr:colOff>
                    <xdr:row>5</xdr:row>
                    <xdr:rowOff>104775</xdr:rowOff>
                  </from>
                  <to>
                    <xdr:col>6</xdr:col>
                    <xdr:colOff>38100</xdr:colOff>
                    <xdr:row>5</xdr:row>
                    <xdr:rowOff>323850</xdr:rowOff>
                  </to>
                </anchor>
              </controlPr>
            </control>
          </mc:Choice>
        </mc:AlternateContent>
        <mc:AlternateContent xmlns:mc="http://schemas.openxmlformats.org/markup-compatibility/2006">
          <mc:Choice Requires="x14">
            <control shapeId="5124" r:id="rId102" name="Check Box 4">
              <controlPr defaultSize="0" autoFill="0" autoLine="0" autoPict="0">
                <anchor moveWithCells="1">
                  <from>
                    <xdr:col>7</xdr:col>
                    <xdr:colOff>28575</xdr:colOff>
                    <xdr:row>5</xdr:row>
                    <xdr:rowOff>104775</xdr:rowOff>
                  </from>
                  <to>
                    <xdr:col>8</xdr:col>
                    <xdr:colOff>38100</xdr:colOff>
                    <xdr:row>5</xdr:row>
                    <xdr:rowOff>323850</xdr:rowOff>
                  </to>
                </anchor>
              </controlPr>
            </control>
          </mc:Choice>
        </mc:AlternateContent>
        <mc:AlternateContent xmlns:mc="http://schemas.openxmlformats.org/markup-compatibility/2006">
          <mc:Choice Requires="x14">
            <control shapeId="5213" r:id="rId103" name="Check Box 93">
              <controlPr defaultSize="0" autoFill="0" autoLine="0" autoPict="0">
                <anchor moveWithCells="1">
                  <from>
                    <xdr:col>6</xdr:col>
                    <xdr:colOff>28575</xdr:colOff>
                    <xdr:row>5</xdr:row>
                    <xdr:rowOff>104775</xdr:rowOff>
                  </from>
                  <to>
                    <xdr:col>7</xdr:col>
                    <xdr:colOff>38100</xdr:colOff>
                    <xdr:row>5</xdr:row>
                    <xdr:rowOff>323850</xdr:rowOff>
                  </to>
                </anchor>
              </controlPr>
            </control>
          </mc:Choice>
        </mc:AlternateContent>
        <mc:AlternateContent xmlns:mc="http://schemas.openxmlformats.org/markup-compatibility/2006">
          <mc:Choice Requires="x14">
            <control shapeId="5238" r:id="rId104" name="Check Box 118">
              <controlPr defaultSize="0" autoFill="0" autoLine="0" autoPict="0">
                <anchor moveWithCells="1">
                  <from>
                    <xdr:col>3</xdr:col>
                    <xdr:colOff>47625</xdr:colOff>
                    <xdr:row>4</xdr:row>
                    <xdr:rowOff>171450</xdr:rowOff>
                  </from>
                  <to>
                    <xdr:col>4</xdr:col>
                    <xdr:colOff>57150</xdr:colOff>
                    <xdr:row>4</xdr:row>
                    <xdr:rowOff>390525</xdr:rowOff>
                  </to>
                </anchor>
              </controlPr>
            </control>
          </mc:Choice>
        </mc:AlternateContent>
        <mc:AlternateContent xmlns:mc="http://schemas.openxmlformats.org/markup-compatibility/2006">
          <mc:Choice Requires="x14">
            <control shapeId="5239" r:id="rId105" name="Check Box 119">
              <controlPr defaultSize="0" autoFill="0" autoLine="0" autoPict="0">
                <anchor moveWithCells="1">
                  <from>
                    <xdr:col>4</xdr:col>
                    <xdr:colOff>47625</xdr:colOff>
                    <xdr:row>4</xdr:row>
                    <xdr:rowOff>171450</xdr:rowOff>
                  </from>
                  <to>
                    <xdr:col>5</xdr:col>
                    <xdr:colOff>57150</xdr:colOff>
                    <xdr:row>4</xdr:row>
                    <xdr:rowOff>390525</xdr:rowOff>
                  </to>
                </anchor>
              </controlPr>
            </control>
          </mc:Choice>
        </mc:AlternateContent>
        <mc:AlternateContent xmlns:mc="http://schemas.openxmlformats.org/markup-compatibility/2006">
          <mc:Choice Requires="x14">
            <control shapeId="5240" r:id="rId106" name="Check Box 120">
              <controlPr defaultSize="0" autoFill="0" autoLine="0" autoPict="0">
                <anchor moveWithCells="1">
                  <from>
                    <xdr:col>5</xdr:col>
                    <xdr:colOff>38100</xdr:colOff>
                    <xdr:row>4</xdr:row>
                    <xdr:rowOff>171450</xdr:rowOff>
                  </from>
                  <to>
                    <xdr:col>6</xdr:col>
                    <xdr:colOff>38100</xdr:colOff>
                    <xdr:row>4</xdr:row>
                    <xdr:rowOff>390525</xdr:rowOff>
                  </to>
                </anchor>
              </controlPr>
            </control>
          </mc:Choice>
        </mc:AlternateContent>
        <mc:AlternateContent xmlns:mc="http://schemas.openxmlformats.org/markup-compatibility/2006">
          <mc:Choice Requires="x14">
            <control shapeId="5241" r:id="rId107" name="Check Box 121">
              <controlPr defaultSize="0" autoFill="0" autoLine="0" autoPict="0">
                <anchor moveWithCells="1">
                  <from>
                    <xdr:col>7</xdr:col>
                    <xdr:colOff>28575</xdr:colOff>
                    <xdr:row>4</xdr:row>
                    <xdr:rowOff>171450</xdr:rowOff>
                  </from>
                  <to>
                    <xdr:col>8</xdr:col>
                    <xdr:colOff>38100</xdr:colOff>
                    <xdr:row>4</xdr:row>
                    <xdr:rowOff>390525</xdr:rowOff>
                  </to>
                </anchor>
              </controlPr>
            </control>
          </mc:Choice>
        </mc:AlternateContent>
        <mc:AlternateContent xmlns:mc="http://schemas.openxmlformats.org/markup-compatibility/2006">
          <mc:Choice Requires="x14">
            <control shapeId="5242" r:id="rId108" name="Check Box 122">
              <controlPr defaultSize="0" autoFill="0" autoLine="0" autoPict="0">
                <anchor moveWithCells="1">
                  <from>
                    <xdr:col>6</xdr:col>
                    <xdr:colOff>28575</xdr:colOff>
                    <xdr:row>4</xdr:row>
                    <xdr:rowOff>171450</xdr:rowOff>
                  </from>
                  <to>
                    <xdr:col>7</xdr:col>
                    <xdr:colOff>38100</xdr:colOff>
                    <xdr:row>4</xdr:row>
                    <xdr:rowOff>390525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BFA69-205E-4E6E-ACB4-58C3347321B3}">
  <sheetPr codeName="Sheet30">
    <tabColor theme="9" tint="-0.249977111117893"/>
  </sheetPr>
  <dimension ref="A1:BA144"/>
  <sheetViews>
    <sheetView showGridLines="0" view="pageBreakPreview" zoomScale="60" zoomScaleNormal="70" workbookViewId="0">
      <selection activeCell="AF88" sqref="AF88:AF89"/>
    </sheetView>
  </sheetViews>
  <sheetFormatPr defaultColWidth="9.140625" defaultRowHeight="12.75"/>
  <cols>
    <col min="1" max="1" width="10.28515625" style="3" customWidth="1"/>
    <col min="2" max="40" width="9.140625" style="3"/>
    <col min="41" max="53" width="9.140625" style="102"/>
    <col min="54" max="16384" width="9.140625" style="3"/>
  </cols>
  <sheetData>
    <row r="1" spans="1:40" ht="18">
      <c r="A1" s="102"/>
      <c r="B1" s="102"/>
      <c r="C1" s="817"/>
      <c r="D1" s="817"/>
      <c r="E1" s="817"/>
      <c r="F1" s="2518" t="s">
        <v>988</v>
      </c>
      <c r="G1" s="1382"/>
      <c r="H1" s="1382"/>
      <c r="I1" s="1382"/>
      <c r="J1" s="1382"/>
      <c r="K1" s="138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row>
    <row r="2" spans="1:40" ht="18">
      <c r="A2" s="102"/>
      <c r="B2" s="817"/>
      <c r="C2" s="817"/>
      <c r="D2" s="817"/>
      <c r="E2" s="817"/>
      <c r="F2" s="1382"/>
      <c r="G2" s="1382"/>
      <c r="H2" s="1382"/>
      <c r="I2" s="1382"/>
      <c r="J2" s="1382"/>
      <c r="K2" s="1382"/>
      <c r="L2" s="102"/>
      <c r="M2" s="102"/>
      <c r="N2" s="102"/>
      <c r="O2" s="102"/>
      <c r="P2" s="102"/>
      <c r="Q2" s="102"/>
      <c r="R2" s="102"/>
      <c r="S2" s="102"/>
      <c r="T2" s="102"/>
      <c r="U2" s="102"/>
      <c r="V2" s="2518" t="s">
        <v>989</v>
      </c>
      <c r="W2" s="2518"/>
      <c r="X2" s="2518"/>
      <c r="Y2" s="2518"/>
      <c r="Z2" s="102"/>
      <c r="AA2" s="102"/>
      <c r="AB2" s="102"/>
      <c r="AC2" s="102"/>
      <c r="AD2" s="102"/>
      <c r="AE2" s="102"/>
      <c r="AF2" s="102"/>
      <c r="AG2" s="102"/>
      <c r="AH2" s="102"/>
      <c r="AI2" s="102"/>
      <c r="AJ2" s="102"/>
      <c r="AK2" s="2518" t="s">
        <v>990</v>
      </c>
      <c r="AL2" s="2518"/>
      <c r="AM2" s="2518"/>
      <c r="AN2" s="2518"/>
    </row>
    <row r="3" spans="1:40" ht="12.6" customHeight="1">
      <c r="A3" s="102"/>
      <c r="B3" s="817"/>
      <c r="C3" s="817"/>
      <c r="D3" s="817"/>
      <c r="E3" s="817"/>
      <c r="F3" s="1382"/>
      <c r="G3" s="1382"/>
      <c r="H3" s="1382"/>
      <c r="I3" s="1382"/>
      <c r="J3" s="1382"/>
      <c r="K3" s="1382"/>
      <c r="L3" s="102"/>
      <c r="M3" s="102"/>
      <c r="N3" s="102"/>
      <c r="O3" s="102"/>
      <c r="P3" s="102"/>
      <c r="Q3" s="102"/>
      <c r="R3" s="102"/>
      <c r="S3" s="102"/>
      <c r="T3" s="102"/>
      <c r="U3" s="102"/>
      <c r="V3" s="1382"/>
      <c r="W3" s="1382"/>
      <c r="X3" s="1382"/>
      <c r="Y3" s="1382"/>
      <c r="Z3" s="102"/>
      <c r="AA3" s="102"/>
      <c r="AB3" s="102"/>
      <c r="AC3" s="102"/>
      <c r="AD3" s="102"/>
      <c r="AE3" s="102"/>
      <c r="AF3" s="102"/>
      <c r="AG3" s="102"/>
      <c r="AH3" s="102"/>
      <c r="AI3" s="102"/>
      <c r="AJ3" s="102"/>
      <c r="AK3" s="2009"/>
      <c r="AL3" s="2009"/>
      <c r="AM3" s="2009"/>
      <c r="AN3" s="2009"/>
    </row>
    <row r="4" spans="1:40" ht="12.6" customHeight="1">
      <c r="A4" s="102"/>
      <c r="B4" s="817"/>
      <c r="C4" s="817"/>
      <c r="D4" s="817"/>
      <c r="E4" s="817"/>
      <c r="F4" s="1382"/>
      <c r="G4" s="1382"/>
      <c r="H4" s="1382"/>
      <c r="I4" s="1382"/>
      <c r="J4" s="1382"/>
      <c r="K4" s="1382"/>
      <c r="L4" s="102"/>
      <c r="M4" s="102"/>
      <c r="N4" s="102"/>
      <c r="O4" s="102"/>
      <c r="P4" s="102"/>
      <c r="Q4" s="102"/>
      <c r="R4" s="102"/>
      <c r="S4" s="102"/>
      <c r="T4" s="102"/>
      <c r="U4" s="102"/>
      <c r="V4" s="1382"/>
      <c r="W4" s="1382"/>
      <c r="X4" s="1382"/>
      <c r="Y4" s="1382"/>
      <c r="Z4" s="102"/>
      <c r="AA4" s="102"/>
      <c r="AB4" s="102"/>
      <c r="AC4" s="102"/>
      <c r="AD4" s="102"/>
      <c r="AE4" s="102"/>
      <c r="AF4" s="102"/>
      <c r="AG4" s="102"/>
      <c r="AH4" s="102"/>
      <c r="AI4" s="102"/>
      <c r="AJ4" s="102"/>
      <c r="AK4" s="2009"/>
      <c r="AL4" s="2009"/>
      <c r="AM4" s="2009"/>
      <c r="AN4" s="2009"/>
    </row>
    <row r="5" spans="1:40" ht="12.6" customHeight="1">
      <c r="A5" s="102"/>
      <c r="B5" s="817"/>
      <c r="C5" s="817"/>
      <c r="D5" s="817"/>
      <c r="E5" s="817"/>
      <c r="F5" s="817"/>
      <c r="G5" s="817"/>
      <c r="H5" s="817"/>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382"/>
      <c r="AL5" s="1382"/>
      <c r="AM5" s="1382"/>
      <c r="AN5" s="1382"/>
    </row>
    <row r="6" spans="1:40" ht="35.1" customHeight="1">
      <c r="A6" s="102"/>
      <c r="B6" s="2519"/>
      <c r="C6" s="2519"/>
      <c r="D6" s="2519"/>
      <c r="E6" s="2519"/>
      <c r="F6" s="2519"/>
      <c r="G6" s="2519"/>
      <c r="H6" s="2519"/>
      <c r="I6" s="102"/>
      <c r="J6" s="102"/>
      <c r="K6" s="102"/>
      <c r="L6" s="102"/>
      <c r="M6" s="102"/>
      <c r="N6" s="102"/>
      <c r="O6" s="102"/>
      <c r="P6" s="102"/>
      <c r="Q6" s="102"/>
      <c r="R6" s="102"/>
      <c r="S6" s="102"/>
      <c r="T6" s="241"/>
      <c r="U6" s="241"/>
      <c r="V6" s="241"/>
      <c r="W6" s="241"/>
      <c r="X6" s="102"/>
      <c r="Y6" s="102"/>
      <c r="Z6" s="102"/>
      <c r="AA6" s="102"/>
      <c r="AB6" s="102"/>
      <c r="AC6" s="102"/>
      <c r="AD6" s="102"/>
      <c r="AE6" s="102"/>
      <c r="AF6" s="102"/>
      <c r="AG6" s="102"/>
      <c r="AH6" s="102"/>
      <c r="AI6" s="102"/>
      <c r="AJ6" s="102"/>
      <c r="AK6" s="102"/>
      <c r="AL6" s="102"/>
      <c r="AM6" s="102"/>
      <c r="AN6" s="102"/>
    </row>
    <row r="7" spans="1:40" ht="41.45" customHeight="1">
      <c r="A7" s="102"/>
      <c r="B7" s="2519"/>
      <c r="C7" s="2519"/>
      <c r="D7" s="2519"/>
      <c r="E7" s="2519"/>
      <c r="F7" s="2519"/>
      <c r="G7" s="2519"/>
      <c r="H7" s="2519"/>
      <c r="I7" s="102"/>
      <c r="J7" s="102"/>
      <c r="K7" s="102"/>
      <c r="L7" s="102"/>
      <c r="M7" s="102"/>
      <c r="N7" s="102"/>
      <c r="O7" s="102"/>
      <c r="P7" s="102"/>
      <c r="Q7" s="102"/>
      <c r="R7" s="102"/>
      <c r="S7" s="102"/>
      <c r="T7" s="241"/>
      <c r="U7" s="241"/>
      <c r="V7" s="241"/>
      <c r="W7" s="241"/>
      <c r="X7" s="102"/>
      <c r="Y7" s="102"/>
      <c r="Z7" s="102"/>
      <c r="AA7" s="102"/>
      <c r="AB7" s="102"/>
      <c r="AC7" s="102"/>
      <c r="AD7" s="102"/>
      <c r="AE7" s="102"/>
      <c r="AF7" s="102"/>
      <c r="AG7" s="102"/>
      <c r="AH7" s="102"/>
      <c r="AI7" s="102"/>
      <c r="AJ7" s="102"/>
      <c r="AK7" s="102"/>
      <c r="AL7" s="102"/>
      <c r="AM7" s="102"/>
      <c r="AN7" s="102"/>
    </row>
    <row r="8" spans="1:40" ht="34.5" customHeight="1">
      <c r="A8" s="102"/>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row>
    <row r="9" spans="1:40" ht="21.6" customHeight="1">
      <c r="A9" s="2520"/>
      <c r="B9" s="2521"/>
      <c r="C9" s="2521"/>
      <c r="D9" s="2521"/>
      <c r="E9" s="2521"/>
      <c r="F9" s="2521"/>
      <c r="G9" s="2521"/>
      <c r="H9" s="2521"/>
      <c r="I9" s="2521"/>
      <c r="J9" s="2521"/>
      <c r="K9" s="2521"/>
      <c r="L9" s="2521"/>
      <c r="M9" s="2521"/>
      <c r="N9" s="2521"/>
      <c r="O9" s="252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row>
    <row r="10" spans="1:40" ht="12.6" customHeight="1">
      <c r="A10" s="2523"/>
      <c r="B10" s="2524"/>
      <c r="C10" s="2524"/>
      <c r="D10" s="2524"/>
      <c r="E10" s="2524"/>
      <c r="F10" s="2524"/>
      <c r="G10" s="2524"/>
      <c r="H10" s="2524"/>
      <c r="I10" s="2524"/>
      <c r="J10" s="2524"/>
      <c r="K10" s="2524"/>
      <c r="L10" s="2524"/>
      <c r="M10" s="2524"/>
      <c r="N10" s="2524"/>
      <c r="O10" s="2525"/>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row>
    <row r="11" spans="1:40" ht="12.6" customHeight="1">
      <c r="A11" s="2523"/>
      <c r="B11" s="2524"/>
      <c r="C11" s="2524"/>
      <c r="D11" s="2524"/>
      <c r="E11" s="2524"/>
      <c r="F11" s="2524"/>
      <c r="G11" s="2524"/>
      <c r="H11" s="2524"/>
      <c r="I11" s="2524"/>
      <c r="J11" s="2524"/>
      <c r="K11" s="2524"/>
      <c r="L11" s="2524"/>
      <c r="M11" s="2524"/>
      <c r="N11" s="2524"/>
      <c r="O11" s="2525"/>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row>
    <row r="12" spans="1:40" ht="12.6" customHeight="1">
      <c r="A12" s="2523"/>
      <c r="B12" s="2524"/>
      <c r="C12" s="2524"/>
      <c r="D12" s="2524"/>
      <c r="E12" s="2524"/>
      <c r="F12" s="2524"/>
      <c r="G12" s="2524"/>
      <c r="H12" s="2524"/>
      <c r="I12" s="2524"/>
      <c r="J12" s="2524"/>
      <c r="K12" s="2524"/>
      <c r="L12" s="2524"/>
      <c r="M12" s="2524"/>
      <c r="N12" s="2524"/>
      <c r="O12" s="2525"/>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row>
    <row r="13" spans="1:40">
      <c r="A13" s="2523"/>
      <c r="B13" s="2524"/>
      <c r="C13" s="2524"/>
      <c r="D13" s="2524"/>
      <c r="E13" s="2524"/>
      <c r="F13" s="2524"/>
      <c r="G13" s="2524"/>
      <c r="H13" s="2524"/>
      <c r="I13" s="2524"/>
      <c r="J13" s="2524"/>
      <c r="K13" s="2524"/>
      <c r="L13" s="2524"/>
      <c r="M13" s="2524"/>
      <c r="N13" s="2524"/>
      <c r="O13" s="2525"/>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row>
    <row r="14" spans="1:40">
      <c r="A14" s="2523"/>
      <c r="B14" s="2524"/>
      <c r="C14" s="2524"/>
      <c r="D14" s="2524"/>
      <c r="E14" s="2524"/>
      <c r="F14" s="2524"/>
      <c r="G14" s="2524"/>
      <c r="H14" s="2524"/>
      <c r="I14" s="2524"/>
      <c r="J14" s="2524"/>
      <c r="K14" s="2524"/>
      <c r="L14" s="2524"/>
      <c r="M14" s="2524"/>
      <c r="N14" s="2524"/>
      <c r="O14" s="2525"/>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row>
    <row r="15" spans="1:40">
      <c r="A15" s="2523"/>
      <c r="B15" s="2524"/>
      <c r="C15" s="2524"/>
      <c r="D15" s="2524"/>
      <c r="E15" s="2524"/>
      <c r="F15" s="2524"/>
      <c r="G15" s="2524"/>
      <c r="H15" s="2524"/>
      <c r="I15" s="2524"/>
      <c r="J15" s="2524"/>
      <c r="K15" s="2524"/>
      <c r="L15" s="2524"/>
      <c r="M15" s="2524"/>
      <c r="N15" s="2524"/>
      <c r="O15" s="2525"/>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row>
    <row r="16" spans="1:40">
      <c r="A16" s="2523"/>
      <c r="B16" s="2524"/>
      <c r="C16" s="2524"/>
      <c r="D16" s="2524"/>
      <c r="E16" s="2524"/>
      <c r="F16" s="2524"/>
      <c r="G16" s="2524"/>
      <c r="H16" s="2524"/>
      <c r="I16" s="2524"/>
      <c r="J16" s="2524"/>
      <c r="K16" s="2524"/>
      <c r="L16" s="2524"/>
      <c r="M16" s="2524"/>
      <c r="N16" s="2524"/>
      <c r="O16" s="2525"/>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row>
    <row r="17" spans="1:40">
      <c r="A17" s="2523"/>
      <c r="B17" s="2524"/>
      <c r="C17" s="2524"/>
      <c r="D17" s="2524"/>
      <c r="E17" s="2524"/>
      <c r="F17" s="2524"/>
      <c r="G17" s="2524"/>
      <c r="H17" s="2524"/>
      <c r="I17" s="2524"/>
      <c r="J17" s="2524"/>
      <c r="K17" s="2524"/>
      <c r="L17" s="2524"/>
      <c r="M17" s="2524"/>
      <c r="N17" s="2524"/>
      <c r="O17" s="2525"/>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row>
    <row r="18" spans="1:40">
      <c r="A18" s="2523"/>
      <c r="B18" s="2524"/>
      <c r="C18" s="2524"/>
      <c r="D18" s="2524"/>
      <c r="E18" s="2524"/>
      <c r="F18" s="2524"/>
      <c r="G18" s="2524"/>
      <c r="H18" s="2524"/>
      <c r="I18" s="2524"/>
      <c r="J18" s="2524"/>
      <c r="K18" s="2524"/>
      <c r="L18" s="2524"/>
      <c r="M18" s="2524"/>
      <c r="N18" s="2524"/>
      <c r="O18" s="2525"/>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row>
    <row r="19" spans="1:40">
      <c r="A19" s="2523"/>
      <c r="B19" s="2524"/>
      <c r="C19" s="2524"/>
      <c r="D19" s="2524"/>
      <c r="E19" s="2524"/>
      <c r="F19" s="2524"/>
      <c r="G19" s="2524"/>
      <c r="H19" s="2524"/>
      <c r="I19" s="2524"/>
      <c r="J19" s="2524"/>
      <c r="K19" s="2524"/>
      <c r="L19" s="2524"/>
      <c r="M19" s="2524"/>
      <c r="N19" s="2524"/>
      <c r="O19" s="2525"/>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row>
    <row r="20" spans="1:40">
      <c r="A20" s="2523"/>
      <c r="B20" s="2524"/>
      <c r="C20" s="2524"/>
      <c r="D20" s="2524"/>
      <c r="E20" s="2524"/>
      <c r="F20" s="2524"/>
      <c r="G20" s="2524"/>
      <c r="H20" s="2524"/>
      <c r="I20" s="2524"/>
      <c r="J20" s="2524"/>
      <c r="K20" s="2524"/>
      <c r="L20" s="2524"/>
      <c r="M20" s="2524"/>
      <c r="N20" s="2524"/>
      <c r="O20" s="2525"/>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row>
    <row r="21" spans="1:40">
      <c r="A21" s="2523"/>
      <c r="B21" s="2524"/>
      <c r="C21" s="2524"/>
      <c r="D21" s="2524"/>
      <c r="E21" s="2524"/>
      <c r="F21" s="2524"/>
      <c r="G21" s="2524"/>
      <c r="H21" s="2524"/>
      <c r="I21" s="2524"/>
      <c r="J21" s="2524"/>
      <c r="K21" s="2524"/>
      <c r="L21" s="2524"/>
      <c r="M21" s="2524"/>
      <c r="N21" s="2524"/>
      <c r="O21" s="2525"/>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row>
    <row r="22" spans="1:40">
      <c r="A22" s="2523"/>
      <c r="B22" s="2524"/>
      <c r="C22" s="2524"/>
      <c r="D22" s="2524"/>
      <c r="E22" s="2524"/>
      <c r="F22" s="2524"/>
      <c r="G22" s="2524"/>
      <c r="H22" s="2524"/>
      <c r="I22" s="2524"/>
      <c r="J22" s="2524"/>
      <c r="K22" s="2524"/>
      <c r="L22" s="2524"/>
      <c r="M22" s="2524"/>
      <c r="N22" s="2524"/>
      <c r="O22" s="2525"/>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row>
    <row r="23" spans="1:40">
      <c r="A23" s="2523"/>
      <c r="B23" s="2524"/>
      <c r="C23" s="2524"/>
      <c r="D23" s="2524"/>
      <c r="E23" s="2524"/>
      <c r="F23" s="2524"/>
      <c r="G23" s="2524"/>
      <c r="H23" s="2524"/>
      <c r="I23" s="2524"/>
      <c r="J23" s="2524"/>
      <c r="K23" s="2524"/>
      <c r="L23" s="2524"/>
      <c r="M23" s="2524"/>
      <c r="N23" s="2524"/>
      <c r="O23" s="2525"/>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row>
    <row r="24" spans="1:40">
      <c r="A24" s="2523"/>
      <c r="B24" s="2524"/>
      <c r="C24" s="2524"/>
      <c r="D24" s="2524"/>
      <c r="E24" s="2524"/>
      <c r="F24" s="2524"/>
      <c r="G24" s="2524"/>
      <c r="H24" s="2524"/>
      <c r="I24" s="2524"/>
      <c r="J24" s="2524"/>
      <c r="K24" s="2524"/>
      <c r="L24" s="2524"/>
      <c r="M24" s="2524"/>
      <c r="N24" s="2524"/>
      <c r="O24" s="2525"/>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row>
    <row r="25" spans="1:40">
      <c r="A25" s="2523"/>
      <c r="B25" s="2524"/>
      <c r="C25" s="2524"/>
      <c r="D25" s="2524"/>
      <c r="E25" s="2524"/>
      <c r="F25" s="2524"/>
      <c r="G25" s="2524"/>
      <c r="H25" s="2524"/>
      <c r="I25" s="2524"/>
      <c r="J25" s="2524"/>
      <c r="K25" s="2524"/>
      <c r="L25" s="2524"/>
      <c r="M25" s="2524"/>
      <c r="N25" s="2524"/>
      <c r="O25" s="2525"/>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row>
    <row r="26" spans="1:40">
      <c r="A26" s="2523"/>
      <c r="B26" s="2524"/>
      <c r="C26" s="2524"/>
      <c r="D26" s="2524"/>
      <c r="E26" s="2524"/>
      <c r="F26" s="2524"/>
      <c r="G26" s="2524"/>
      <c r="H26" s="2524"/>
      <c r="I26" s="2524"/>
      <c r="J26" s="2524"/>
      <c r="K26" s="2524"/>
      <c r="L26" s="2524"/>
      <c r="M26" s="2524"/>
      <c r="N26" s="2524"/>
      <c r="O26" s="2525"/>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row>
    <row r="27" spans="1:40">
      <c r="A27" s="2523"/>
      <c r="B27" s="2524"/>
      <c r="C27" s="2524"/>
      <c r="D27" s="2524"/>
      <c r="E27" s="2524"/>
      <c r="F27" s="2524"/>
      <c r="G27" s="2524"/>
      <c r="H27" s="2524"/>
      <c r="I27" s="2524"/>
      <c r="J27" s="2524"/>
      <c r="K27" s="2524"/>
      <c r="L27" s="2524"/>
      <c r="M27" s="2524"/>
      <c r="N27" s="2524"/>
      <c r="O27" s="2525"/>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row>
    <row r="28" spans="1:40">
      <c r="A28" s="2523"/>
      <c r="B28" s="2524"/>
      <c r="C28" s="2524"/>
      <c r="D28" s="2524"/>
      <c r="E28" s="2524"/>
      <c r="F28" s="2524"/>
      <c r="G28" s="2524"/>
      <c r="H28" s="2524"/>
      <c r="I28" s="2524"/>
      <c r="J28" s="2524"/>
      <c r="K28" s="2524"/>
      <c r="L28" s="2524"/>
      <c r="M28" s="2524"/>
      <c r="N28" s="2524"/>
      <c r="O28" s="2525"/>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row>
    <row r="29" spans="1:40">
      <c r="A29" s="2523"/>
      <c r="B29" s="2524"/>
      <c r="C29" s="2524"/>
      <c r="D29" s="2524"/>
      <c r="E29" s="2524"/>
      <c r="F29" s="2524"/>
      <c r="G29" s="2524"/>
      <c r="H29" s="2524"/>
      <c r="I29" s="2524"/>
      <c r="J29" s="2524"/>
      <c r="K29" s="2524"/>
      <c r="L29" s="2524"/>
      <c r="M29" s="2524"/>
      <c r="N29" s="2524"/>
      <c r="O29" s="2525"/>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row>
    <row r="30" spans="1:40">
      <c r="A30" s="2523"/>
      <c r="B30" s="2524"/>
      <c r="C30" s="2524"/>
      <c r="D30" s="2524"/>
      <c r="E30" s="2524"/>
      <c r="F30" s="2524"/>
      <c r="G30" s="2524"/>
      <c r="H30" s="2524"/>
      <c r="I30" s="2524"/>
      <c r="J30" s="2524"/>
      <c r="K30" s="2524"/>
      <c r="L30" s="2524"/>
      <c r="M30" s="2524"/>
      <c r="N30" s="2524"/>
      <c r="O30" s="2525"/>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row>
    <row r="31" spans="1:40">
      <c r="A31" s="2523"/>
      <c r="B31" s="2524"/>
      <c r="C31" s="2524"/>
      <c r="D31" s="2524"/>
      <c r="E31" s="2524"/>
      <c r="F31" s="2524"/>
      <c r="G31" s="2524"/>
      <c r="H31" s="2524"/>
      <c r="I31" s="2524"/>
      <c r="J31" s="2524"/>
      <c r="K31" s="2524"/>
      <c r="L31" s="2524"/>
      <c r="M31" s="2524"/>
      <c r="N31" s="2524"/>
      <c r="O31" s="2525"/>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row>
    <row r="32" spans="1:40">
      <c r="A32" s="2523"/>
      <c r="B32" s="2524"/>
      <c r="C32" s="2524"/>
      <c r="D32" s="2524"/>
      <c r="E32" s="2524"/>
      <c r="F32" s="2524"/>
      <c r="G32" s="2524"/>
      <c r="H32" s="2524"/>
      <c r="I32" s="2524"/>
      <c r="J32" s="2524"/>
      <c r="K32" s="2524"/>
      <c r="L32" s="2524"/>
      <c r="M32" s="2524"/>
      <c r="N32" s="2524"/>
      <c r="O32" s="2525"/>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row>
    <row r="33" spans="1:40">
      <c r="A33" s="2523"/>
      <c r="B33" s="2524"/>
      <c r="C33" s="2524"/>
      <c r="D33" s="2524"/>
      <c r="E33" s="2524"/>
      <c r="F33" s="2524"/>
      <c r="G33" s="2524"/>
      <c r="H33" s="2524"/>
      <c r="I33" s="2524"/>
      <c r="J33" s="2524"/>
      <c r="K33" s="2524"/>
      <c r="L33" s="2524"/>
      <c r="M33" s="2524"/>
      <c r="N33" s="2524"/>
      <c r="O33" s="2525"/>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row>
    <row r="34" spans="1:40">
      <c r="A34" s="2523"/>
      <c r="B34" s="2524"/>
      <c r="C34" s="2524"/>
      <c r="D34" s="2524"/>
      <c r="E34" s="2524"/>
      <c r="F34" s="2524"/>
      <c r="G34" s="2524"/>
      <c r="H34" s="2524"/>
      <c r="I34" s="2524"/>
      <c r="J34" s="2524"/>
      <c r="K34" s="2524"/>
      <c r="L34" s="2524"/>
      <c r="M34" s="2524"/>
      <c r="N34" s="2524"/>
      <c r="O34" s="2525"/>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row>
    <row r="35" spans="1:40">
      <c r="A35" s="2523"/>
      <c r="B35" s="2524"/>
      <c r="C35" s="2524"/>
      <c r="D35" s="2524"/>
      <c r="E35" s="2524"/>
      <c r="F35" s="2524"/>
      <c r="G35" s="2524"/>
      <c r="H35" s="2524"/>
      <c r="I35" s="2524"/>
      <c r="J35" s="2524"/>
      <c r="K35" s="2524"/>
      <c r="L35" s="2524"/>
      <c r="M35" s="2524"/>
      <c r="N35" s="2524"/>
      <c r="O35" s="2525"/>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row>
    <row r="36" spans="1:40">
      <c r="A36" s="2523"/>
      <c r="B36" s="2524"/>
      <c r="C36" s="2524"/>
      <c r="D36" s="2524"/>
      <c r="E36" s="2524"/>
      <c r="F36" s="2524"/>
      <c r="G36" s="2524"/>
      <c r="H36" s="2524"/>
      <c r="I36" s="2524"/>
      <c r="J36" s="2524"/>
      <c r="K36" s="2524"/>
      <c r="L36" s="2524"/>
      <c r="M36" s="2524"/>
      <c r="N36" s="2524"/>
      <c r="O36" s="2525"/>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row>
    <row r="37" spans="1:40">
      <c r="A37" s="2523"/>
      <c r="B37" s="2524"/>
      <c r="C37" s="2524"/>
      <c r="D37" s="2524"/>
      <c r="E37" s="2524"/>
      <c r="F37" s="2524"/>
      <c r="G37" s="2524"/>
      <c r="H37" s="2524"/>
      <c r="I37" s="2524"/>
      <c r="J37" s="2524"/>
      <c r="K37" s="2524"/>
      <c r="L37" s="2524"/>
      <c r="M37" s="2524"/>
      <c r="N37" s="2524"/>
      <c r="O37" s="2525"/>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row>
    <row r="38" spans="1:40">
      <c r="A38" s="2523"/>
      <c r="B38" s="2524"/>
      <c r="C38" s="2524"/>
      <c r="D38" s="2524"/>
      <c r="E38" s="2524"/>
      <c r="F38" s="2524"/>
      <c r="G38" s="2524"/>
      <c r="H38" s="2524"/>
      <c r="I38" s="2524"/>
      <c r="J38" s="2524"/>
      <c r="K38" s="2524"/>
      <c r="L38" s="2524"/>
      <c r="M38" s="2524"/>
      <c r="N38" s="2524"/>
      <c r="O38" s="2525"/>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row>
    <row r="39" spans="1:40">
      <c r="A39" s="2523"/>
      <c r="B39" s="2524"/>
      <c r="C39" s="2524"/>
      <c r="D39" s="2524"/>
      <c r="E39" s="2524"/>
      <c r="F39" s="2524"/>
      <c r="G39" s="2524"/>
      <c r="H39" s="2524"/>
      <c r="I39" s="2524"/>
      <c r="J39" s="2524"/>
      <c r="K39" s="2524"/>
      <c r="L39" s="2524"/>
      <c r="M39" s="2524"/>
      <c r="N39" s="2524"/>
      <c r="O39" s="2525"/>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row>
    <row r="40" spans="1:40">
      <c r="A40" s="2523"/>
      <c r="B40" s="2524"/>
      <c r="C40" s="2524"/>
      <c r="D40" s="2524"/>
      <c r="E40" s="2524"/>
      <c r="F40" s="2524"/>
      <c r="G40" s="2524"/>
      <c r="H40" s="2524"/>
      <c r="I40" s="2524"/>
      <c r="J40" s="2524"/>
      <c r="K40" s="2524"/>
      <c r="L40" s="2524"/>
      <c r="M40" s="2524"/>
      <c r="N40" s="2524"/>
      <c r="O40" s="2525"/>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row>
    <row r="41" spans="1:40">
      <c r="A41" s="2523"/>
      <c r="B41" s="2524"/>
      <c r="C41" s="2524"/>
      <c r="D41" s="2524"/>
      <c r="E41" s="2524"/>
      <c r="F41" s="2524"/>
      <c r="G41" s="2524"/>
      <c r="H41" s="2524"/>
      <c r="I41" s="2524"/>
      <c r="J41" s="2524"/>
      <c r="K41" s="2524"/>
      <c r="L41" s="2524"/>
      <c r="M41" s="2524"/>
      <c r="N41" s="2524"/>
      <c r="O41" s="2525"/>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row>
    <row r="42" spans="1:40">
      <c r="A42" s="2523"/>
      <c r="B42" s="2524"/>
      <c r="C42" s="2524"/>
      <c r="D42" s="2524"/>
      <c r="E42" s="2524"/>
      <c r="F42" s="2524"/>
      <c r="G42" s="2524"/>
      <c r="H42" s="2524"/>
      <c r="I42" s="2524"/>
      <c r="J42" s="2524"/>
      <c r="K42" s="2524"/>
      <c r="L42" s="2524"/>
      <c r="M42" s="2524"/>
      <c r="N42" s="2524"/>
      <c r="O42" s="2525"/>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row>
    <row r="43" spans="1:40">
      <c r="A43" s="2523"/>
      <c r="B43" s="2524"/>
      <c r="C43" s="2524"/>
      <c r="D43" s="2524"/>
      <c r="E43" s="2524"/>
      <c r="F43" s="2524"/>
      <c r="G43" s="2524"/>
      <c r="H43" s="2524"/>
      <c r="I43" s="2524"/>
      <c r="J43" s="2524"/>
      <c r="K43" s="2524"/>
      <c r="L43" s="2524"/>
      <c r="M43" s="2524"/>
      <c r="N43" s="2524"/>
      <c r="O43" s="2525"/>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row>
    <row r="44" spans="1:40">
      <c r="A44" s="2523"/>
      <c r="B44" s="2524"/>
      <c r="C44" s="2524"/>
      <c r="D44" s="2524"/>
      <c r="E44" s="2524"/>
      <c r="F44" s="2524"/>
      <c r="G44" s="2524"/>
      <c r="H44" s="2524"/>
      <c r="I44" s="2524"/>
      <c r="J44" s="2524"/>
      <c r="K44" s="2524"/>
      <c r="L44" s="2524"/>
      <c r="M44" s="2524"/>
      <c r="N44" s="2524"/>
      <c r="O44" s="2525"/>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row>
    <row r="45" spans="1:40">
      <c r="A45" s="2523"/>
      <c r="B45" s="2524"/>
      <c r="C45" s="2524"/>
      <c r="D45" s="2524"/>
      <c r="E45" s="2524"/>
      <c r="F45" s="2524"/>
      <c r="G45" s="2524"/>
      <c r="H45" s="2524"/>
      <c r="I45" s="2524"/>
      <c r="J45" s="2524"/>
      <c r="K45" s="2524"/>
      <c r="L45" s="2524"/>
      <c r="M45" s="2524"/>
      <c r="N45" s="2524"/>
      <c r="O45" s="2525"/>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row>
    <row r="46" spans="1:40">
      <c r="A46" s="2523"/>
      <c r="B46" s="2524"/>
      <c r="C46" s="2524"/>
      <c r="D46" s="2524"/>
      <c r="E46" s="2524"/>
      <c r="F46" s="2524"/>
      <c r="G46" s="2524"/>
      <c r="H46" s="2524"/>
      <c r="I46" s="2524"/>
      <c r="J46" s="2524"/>
      <c r="K46" s="2524"/>
      <c r="L46" s="2524"/>
      <c r="M46" s="2524"/>
      <c r="N46" s="2524"/>
      <c r="O46" s="2525"/>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row>
    <row r="47" spans="1:40">
      <c r="A47" s="2523"/>
      <c r="B47" s="2524"/>
      <c r="C47" s="2524"/>
      <c r="D47" s="2524"/>
      <c r="E47" s="2524"/>
      <c r="F47" s="2524"/>
      <c r="G47" s="2524"/>
      <c r="H47" s="2524"/>
      <c r="I47" s="2524"/>
      <c r="J47" s="2524"/>
      <c r="K47" s="2524"/>
      <c r="L47" s="2524"/>
      <c r="M47" s="2524"/>
      <c r="N47" s="2524"/>
      <c r="O47" s="2525"/>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row>
    <row r="48" spans="1:40">
      <c r="A48" s="2523"/>
      <c r="B48" s="2524"/>
      <c r="C48" s="2524"/>
      <c r="D48" s="2524"/>
      <c r="E48" s="2524"/>
      <c r="F48" s="2524"/>
      <c r="G48" s="2524"/>
      <c r="H48" s="2524"/>
      <c r="I48" s="2524"/>
      <c r="J48" s="2524"/>
      <c r="K48" s="2524"/>
      <c r="L48" s="2524"/>
      <c r="M48" s="2524"/>
      <c r="N48" s="2524"/>
      <c r="O48" s="2525"/>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row>
    <row r="49" spans="1:40">
      <c r="A49" s="2523"/>
      <c r="B49" s="2524"/>
      <c r="C49" s="2524"/>
      <c r="D49" s="2524"/>
      <c r="E49" s="2524"/>
      <c r="F49" s="2524"/>
      <c r="G49" s="2524"/>
      <c r="H49" s="2524"/>
      <c r="I49" s="2524"/>
      <c r="J49" s="2524"/>
      <c r="K49" s="2524"/>
      <c r="L49" s="2524"/>
      <c r="M49" s="2524"/>
      <c r="N49" s="2524"/>
      <c r="O49" s="2525"/>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row>
    <row r="50" spans="1:40" ht="23.1" customHeight="1">
      <c r="A50" s="2523"/>
      <c r="B50" s="2524"/>
      <c r="C50" s="2524"/>
      <c r="D50" s="2524"/>
      <c r="E50" s="2524"/>
      <c r="F50" s="2524"/>
      <c r="G50" s="2524"/>
      <c r="H50" s="2524"/>
      <c r="I50" s="2524"/>
      <c r="J50" s="2524"/>
      <c r="K50" s="2524"/>
      <c r="L50" s="2524"/>
      <c r="M50" s="2524"/>
      <c r="N50" s="2524"/>
      <c r="O50" s="2525"/>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row>
    <row r="51" spans="1:40" ht="12.6" customHeight="1">
      <c r="A51" s="2523"/>
      <c r="B51" s="2524"/>
      <c r="C51" s="2524"/>
      <c r="D51" s="2524"/>
      <c r="E51" s="2524"/>
      <c r="F51" s="2524"/>
      <c r="G51" s="2524"/>
      <c r="H51" s="2524"/>
      <c r="I51" s="2524"/>
      <c r="J51" s="2524"/>
      <c r="K51" s="2524"/>
      <c r="L51" s="2524"/>
      <c r="M51" s="2524"/>
      <c r="N51" s="2524"/>
      <c r="O51" s="2525"/>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row>
    <row r="52" spans="1:40" ht="12.6" customHeight="1">
      <c r="A52" s="2523"/>
      <c r="B52" s="2524"/>
      <c r="C52" s="2524"/>
      <c r="D52" s="2524"/>
      <c r="E52" s="2524"/>
      <c r="F52" s="2524"/>
      <c r="G52" s="2524"/>
      <c r="H52" s="2524"/>
      <c r="I52" s="2524"/>
      <c r="J52" s="2524"/>
      <c r="K52" s="2524"/>
      <c r="L52" s="2524"/>
      <c r="M52" s="2524"/>
      <c r="N52" s="2524"/>
      <c r="O52" s="2525"/>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row>
    <row r="53" spans="1:40" ht="12.6" customHeight="1">
      <c r="A53" s="2523"/>
      <c r="B53" s="2524"/>
      <c r="C53" s="2524"/>
      <c r="D53" s="2524"/>
      <c r="E53" s="2524"/>
      <c r="F53" s="2524"/>
      <c r="G53" s="2524"/>
      <c r="H53" s="2524"/>
      <c r="I53" s="2524"/>
      <c r="J53" s="2524"/>
      <c r="K53" s="2524"/>
      <c r="L53" s="2524"/>
      <c r="M53" s="2524"/>
      <c r="N53" s="2524"/>
      <c r="O53" s="2525"/>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row>
    <row r="54" spans="1:40">
      <c r="A54" s="2523"/>
      <c r="B54" s="2524"/>
      <c r="C54" s="2524"/>
      <c r="D54" s="2524"/>
      <c r="E54" s="2524"/>
      <c r="F54" s="2524"/>
      <c r="G54" s="2524"/>
      <c r="H54" s="2524"/>
      <c r="I54" s="2524"/>
      <c r="J54" s="2524"/>
      <c r="K54" s="2524"/>
      <c r="L54" s="2524"/>
      <c r="M54" s="2524"/>
      <c r="N54" s="2524"/>
      <c r="O54" s="2525"/>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row>
    <row r="55" spans="1:40">
      <c r="A55" s="2523"/>
      <c r="B55" s="2524"/>
      <c r="C55" s="2524"/>
      <c r="D55" s="2524"/>
      <c r="E55" s="2524"/>
      <c r="F55" s="2524"/>
      <c r="G55" s="2524"/>
      <c r="H55" s="2524"/>
      <c r="I55" s="2524"/>
      <c r="J55" s="2524"/>
      <c r="K55" s="2524"/>
      <c r="L55" s="2524"/>
      <c r="M55" s="2524"/>
      <c r="N55" s="2524"/>
      <c r="O55" s="2525"/>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row>
    <row r="56" spans="1:40">
      <c r="A56" s="2523"/>
      <c r="B56" s="2524"/>
      <c r="C56" s="2524"/>
      <c r="D56" s="2524"/>
      <c r="E56" s="2524"/>
      <c r="F56" s="2524"/>
      <c r="G56" s="2524"/>
      <c r="H56" s="2524"/>
      <c r="I56" s="2524"/>
      <c r="J56" s="2524"/>
      <c r="K56" s="2524"/>
      <c r="L56" s="2524"/>
      <c r="M56" s="2524"/>
      <c r="N56" s="2524"/>
      <c r="O56" s="2525"/>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row>
    <row r="57" spans="1:40">
      <c r="A57" s="2526"/>
      <c r="B57" s="2527"/>
      <c r="C57" s="2527"/>
      <c r="D57" s="2527"/>
      <c r="E57" s="2527"/>
      <c r="F57" s="2527"/>
      <c r="G57" s="2527"/>
      <c r="H57" s="2527"/>
      <c r="I57" s="2527"/>
      <c r="J57" s="2527"/>
      <c r="K57" s="2527"/>
      <c r="L57" s="2527"/>
      <c r="M57" s="2527"/>
      <c r="N57" s="2527"/>
      <c r="O57" s="2528"/>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row>
    <row r="58" spans="1:40">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row>
    <row r="59" spans="1:40">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row>
    <row r="60" spans="1:40">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row>
    <row r="61" spans="1:40">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row>
    <row r="62" spans="1:40">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row>
    <row r="63" spans="1:40">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row>
    <row r="64" spans="1:40">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row>
    <row r="65" spans="1:40">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row>
    <row r="66" spans="1:40">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row>
    <row r="67" spans="1:40">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row>
    <row r="68" spans="1:40">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row>
    <row r="69" spans="1:40">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row>
    <row r="70" spans="1:40">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row>
    <row r="71" spans="1:40">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row>
    <row r="72" spans="1:40">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row>
    <row r="73" spans="1:40">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row>
    <row r="74" spans="1:40">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row>
    <row r="75" spans="1:40">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row>
    <row r="76" spans="1:40">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row>
    <row r="77" spans="1:40">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row>
    <row r="78" spans="1:40">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row>
    <row r="79" spans="1:40">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row>
    <row r="80" spans="1:40">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row>
    <row r="81" spans="3:39">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row>
    <row r="82" spans="3:39">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row>
    <row r="83" spans="3:39">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row>
    <row r="84" spans="3:39">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row>
    <row r="85" spans="3:39">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row>
    <row r="86" spans="3:39">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row>
    <row r="87" spans="3:39">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row>
    <row r="88" spans="3:39">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row>
    <row r="89" spans="3:39">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row>
    <row r="90" spans="3:39">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row>
    <row r="91" spans="3:39">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row>
    <row r="92" spans="3:39">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row>
    <row r="93" spans="3:39">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row>
    <row r="94" spans="3:39">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row>
    <row r="95" spans="3:39">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row>
    <row r="96" spans="3:39">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row>
    <row r="97" spans="3:39">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row>
    <row r="98" spans="3:39">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row>
    <row r="99" spans="3:39">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row>
    <row r="100" spans="3:39">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row>
    <row r="101" spans="3:39">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row>
    <row r="102" spans="3:39">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row>
    <row r="103" spans="3:39">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row>
    <row r="104" spans="3:39">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row>
    <row r="105" spans="3:39">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row>
    <row r="106" spans="3:39">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row>
    <row r="107" spans="3:39">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row>
    <row r="108" spans="3:39">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row>
    <row r="109" spans="3:39">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row>
    <row r="110" spans="3:39">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row>
    <row r="111" spans="3:39">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row>
    <row r="112" spans="3:39">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row>
    <row r="113" spans="3:39">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row>
    <row r="114" spans="3:39">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row>
    <row r="115" spans="3:39">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row>
    <row r="116" spans="3:39">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row>
    <row r="117" spans="3:39">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row>
    <row r="118" spans="3:39">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row>
    <row r="119" spans="3:39">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row>
    <row r="120" spans="3:39">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row>
    <row r="121" spans="3:39">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row>
    <row r="122" spans="3:39">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row>
    <row r="123" spans="3:39">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row>
    <row r="124" spans="3:39">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row>
    <row r="125" spans="3:39">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102"/>
      <c r="AG125" s="102"/>
      <c r="AH125" s="102"/>
      <c r="AI125" s="102"/>
      <c r="AJ125" s="102"/>
      <c r="AK125" s="102"/>
      <c r="AL125" s="102"/>
      <c r="AM125" s="102"/>
    </row>
    <row r="126" spans="3:39">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row>
    <row r="127" spans="3:39">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row>
    <row r="128" spans="3:39">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row>
    <row r="129" spans="3:39">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row>
    <row r="130" spans="3:39">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2"/>
    </row>
    <row r="131" spans="3:39">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row>
    <row r="132" spans="3:39">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row>
    <row r="133" spans="3:39">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2"/>
      <c r="AH133" s="102"/>
      <c r="AI133" s="102"/>
      <c r="AJ133" s="102"/>
      <c r="AK133" s="102"/>
      <c r="AL133" s="102"/>
      <c r="AM133" s="102"/>
    </row>
    <row r="134" spans="3:39">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row>
    <row r="135" spans="3:39">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02"/>
      <c r="AJ135" s="102"/>
      <c r="AK135" s="102"/>
      <c r="AL135" s="102"/>
      <c r="AM135" s="102"/>
    </row>
    <row r="136" spans="3:39">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2"/>
      <c r="AH136" s="102"/>
      <c r="AI136" s="102"/>
      <c r="AJ136" s="102"/>
      <c r="AK136" s="102"/>
      <c r="AL136" s="102"/>
      <c r="AM136" s="102"/>
    </row>
    <row r="137" spans="3:39">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c r="AI137" s="102"/>
      <c r="AJ137" s="102"/>
      <c r="AK137" s="102"/>
      <c r="AL137" s="102"/>
      <c r="AM137" s="102"/>
    </row>
    <row r="138" spans="3:39">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102"/>
      <c r="AG138" s="102"/>
      <c r="AH138" s="102"/>
      <c r="AI138" s="102"/>
      <c r="AJ138" s="102"/>
      <c r="AK138" s="102"/>
      <c r="AL138" s="102"/>
      <c r="AM138" s="102"/>
    </row>
    <row r="139" spans="3:39">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2"/>
      <c r="AH139" s="102"/>
      <c r="AI139" s="102"/>
      <c r="AJ139" s="102"/>
      <c r="AK139" s="102"/>
      <c r="AL139" s="102"/>
      <c r="AM139" s="102"/>
    </row>
    <row r="140" spans="3:39">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2"/>
      <c r="AH140" s="102"/>
      <c r="AI140" s="102"/>
      <c r="AJ140" s="102"/>
      <c r="AK140" s="102"/>
      <c r="AL140" s="102"/>
      <c r="AM140" s="102"/>
    </row>
    <row r="141" spans="3:39">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c r="AI141" s="102"/>
      <c r="AJ141" s="102"/>
      <c r="AK141" s="102"/>
      <c r="AL141" s="102"/>
      <c r="AM141" s="102"/>
    </row>
    <row r="142" spans="3:39">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row>
    <row r="143" spans="3:39">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row>
    <row r="144" spans="3:39">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c r="AI144" s="102"/>
      <c r="AJ144" s="102"/>
      <c r="AK144" s="102"/>
      <c r="AL144" s="102"/>
      <c r="AM144" s="102"/>
    </row>
  </sheetData>
  <mergeCells count="5">
    <mergeCell ref="V2:Y4"/>
    <mergeCell ref="AK2:AN5"/>
    <mergeCell ref="B6:H7"/>
    <mergeCell ref="A9:O57"/>
    <mergeCell ref="F1:K4"/>
  </mergeCells>
  <pageMargins left="0.45" right="0.45" top="0.5" bottom="0.5" header="0.3" footer="0.3"/>
  <pageSetup scale="70" orientation="portrait" r:id="rId1"/>
  <headerFooter>
    <oddFooter>&amp;C&amp;14&amp;A&amp;RPage &amp;P of  &amp;N</oddFooter>
  </headerFooter>
  <colBreaks count="2" manualBreakCount="2">
    <brk id="15" max="1048575" man="1"/>
    <brk id="30" max="66" man="1"/>
  </col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6783E-F590-46AF-8BFD-696AE93FE807}">
  <sheetPr codeName="Sheet10">
    <tabColor theme="9" tint="-0.249977111117893"/>
  </sheetPr>
  <dimension ref="B1:S68"/>
  <sheetViews>
    <sheetView showGridLines="0" showZeros="0" zoomScaleNormal="100" workbookViewId="0">
      <selection activeCell="Q16" sqref="Q16"/>
    </sheetView>
  </sheetViews>
  <sheetFormatPr defaultRowHeight="12.75"/>
  <cols>
    <col min="1" max="1" width="3.28515625" style="94" customWidth="1"/>
    <col min="2" max="2" width="7.140625" style="94" customWidth="1"/>
    <col min="3" max="3" width="8.7109375" style="94" customWidth="1"/>
    <col min="4" max="4" width="13.140625" style="94" customWidth="1"/>
    <col min="5" max="6" width="9.140625" style="94"/>
    <col min="7" max="7" width="8" style="94" customWidth="1"/>
    <col min="8" max="8" width="10.7109375" style="94" customWidth="1"/>
    <col min="9" max="9" width="11.42578125" style="94" customWidth="1"/>
    <col min="10" max="10" width="9.140625" style="94"/>
    <col min="11" max="11" width="11" style="94" customWidth="1"/>
    <col min="12" max="13" width="9.140625" style="94"/>
    <col min="14" max="14" width="11" style="94" customWidth="1"/>
    <col min="15" max="257" width="9.140625" style="94"/>
    <col min="258" max="258" width="7.140625" style="94" customWidth="1"/>
    <col min="259" max="259" width="8.7109375" style="94" customWidth="1"/>
    <col min="260" max="260" width="13.140625" style="94" customWidth="1"/>
    <col min="261" max="262" width="9.140625" style="94"/>
    <col min="263" max="263" width="8" style="94" customWidth="1"/>
    <col min="264" max="264" width="10.7109375" style="94" customWidth="1"/>
    <col min="265" max="265" width="11.42578125" style="94" customWidth="1"/>
    <col min="266" max="266" width="9.140625" style="94"/>
    <col min="267" max="267" width="11" style="94" customWidth="1"/>
    <col min="268" max="269" width="9.140625" style="94"/>
    <col min="270" max="270" width="9.85546875" style="94" customWidth="1"/>
    <col min="271" max="513" width="9.140625" style="94"/>
    <col min="514" max="514" width="7.140625" style="94" customWidth="1"/>
    <col min="515" max="515" width="8.7109375" style="94" customWidth="1"/>
    <col min="516" max="516" width="13.140625" style="94" customWidth="1"/>
    <col min="517" max="518" width="9.140625" style="94"/>
    <col min="519" max="519" width="8" style="94" customWidth="1"/>
    <col min="520" max="520" width="10.7109375" style="94" customWidth="1"/>
    <col min="521" max="521" width="11.42578125" style="94" customWidth="1"/>
    <col min="522" max="522" width="9.140625" style="94"/>
    <col min="523" max="523" width="11" style="94" customWidth="1"/>
    <col min="524" max="525" width="9.140625" style="94"/>
    <col min="526" max="526" width="9.85546875" style="94" customWidth="1"/>
    <col min="527" max="769" width="9.140625" style="94"/>
    <col min="770" max="770" width="7.140625" style="94" customWidth="1"/>
    <col min="771" max="771" width="8.7109375" style="94" customWidth="1"/>
    <col min="772" max="772" width="13.140625" style="94" customWidth="1"/>
    <col min="773" max="774" width="9.140625" style="94"/>
    <col min="775" max="775" width="8" style="94" customWidth="1"/>
    <col min="776" max="776" width="10.7109375" style="94" customWidth="1"/>
    <col min="777" max="777" width="11.42578125" style="94" customWidth="1"/>
    <col min="778" max="778" width="9.140625" style="94"/>
    <col min="779" max="779" width="11" style="94" customWidth="1"/>
    <col min="780" max="781" width="9.140625" style="94"/>
    <col min="782" max="782" width="9.85546875" style="94" customWidth="1"/>
    <col min="783" max="1025" width="9.140625" style="94"/>
    <col min="1026" max="1026" width="7.140625" style="94" customWidth="1"/>
    <col min="1027" max="1027" width="8.7109375" style="94" customWidth="1"/>
    <col min="1028" max="1028" width="13.140625" style="94" customWidth="1"/>
    <col min="1029" max="1030" width="9.140625" style="94"/>
    <col min="1031" max="1031" width="8" style="94" customWidth="1"/>
    <col min="1032" max="1032" width="10.7109375" style="94" customWidth="1"/>
    <col min="1033" max="1033" width="11.42578125" style="94" customWidth="1"/>
    <col min="1034" max="1034" width="9.140625" style="94"/>
    <col min="1035" max="1035" width="11" style="94" customWidth="1"/>
    <col min="1036" max="1037" width="9.140625" style="94"/>
    <col min="1038" max="1038" width="9.85546875" style="94" customWidth="1"/>
    <col min="1039" max="1281" width="9.140625" style="94"/>
    <col min="1282" max="1282" width="7.140625" style="94" customWidth="1"/>
    <col min="1283" max="1283" width="8.7109375" style="94" customWidth="1"/>
    <col min="1284" max="1284" width="13.140625" style="94" customWidth="1"/>
    <col min="1285" max="1286" width="9.140625" style="94"/>
    <col min="1287" max="1287" width="8" style="94" customWidth="1"/>
    <col min="1288" max="1288" width="10.7109375" style="94" customWidth="1"/>
    <col min="1289" max="1289" width="11.42578125" style="94" customWidth="1"/>
    <col min="1290" max="1290" width="9.140625" style="94"/>
    <col min="1291" max="1291" width="11" style="94" customWidth="1"/>
    <col min="1292" max="1293" width="9.140625" style="94"/>
    <col min="1294" max="1294" width="9.85546875" style="94" customWidth="1"/>
    <col min="1295" max="1537" width="9.140625" style="94"/>
    <col min="1538" max="1538" width="7.140625" style="94" customWidth="1"/>
    <col min="1539" max="1539" width="8.7109375" style="94" customWidth="1"/>
    <col min="1540" max="1540" width="13.140625" style="94" customWidth="1"/>
    <col min="1541" max="1542" width="9.140625" style="94"/>
    <col min="1543" max="1543" width="8" style="94" customWidth="1"/>
    <col min="1544" max="1544" width="10.7109375" style="94" customWidth="1"/>
    <col min="1545" max="1545" width="11.42578125" style="94" customWidth="1"/>
    <col min="1546" max="1546" width="9.140625" style="94"/>
    <col min="1547" max="1547" width="11" style="94" customWidth="1"/>
    <col min="1548" max="1549" width="9.140625" style="94"/>
    <col min="1550" max="1550" width="9.85546875" style="94" customWidth="1"/>
    <col min="1551" max="1793" width="9.140625" style="94"/>
    <col min="1794" max="1794" width="7.140625" style="94" customWidth="1"/>
    <col min="1795" max="1795" width="8.7109375" style="94" customWidth="1"/>
    <col min="1796" max="1796" width="13.140625" style="94" customWidth="1"/>
    <col min="1797" max="1798" width="9.140625" style="94"/>
    <col min="1799" max="1799" width="8" style="94" customWidth="1"/>
    <col min="1800" max="1800" width="10.7109375" style="94" customWidth="1"/>
    <col min="1801" max="1801" width="11.42578125" style="94" customWidth="1"/>
    <col min="1802" max="1802" width="9.140625" style="94"/>
    <col min="1803" max="1803" width="11" style="94" customWidth="1"/>
    <col min="1804" max="1805" width="9.140625" style="94"/>
    <col min="1806" max="1806" width="9.85546875" style="94" customWidth="1"/>
    <col min="1807" max="2049" width="9.140625" style="94"/>
    <col min="2050" max="2050" width="7.140625" style="94" customWidth="1"/>
    <col min="2051" max="2051" width="8.7109375" style="94" customWidth="1"/>
    <col min="2052" max="2052" width="13.140625" style="94" customWidth="1"/>
    <col min="2053" max="2054" width="9.140625" style="94"/>
    <col min="2055" max="2055" width="8" style="94" customWidth="1"/>
    <col min="2056" max="2056" width="10.7109375" style="94" customWidth="1"/>
    <col min="2057" max="2057" width="11.42578125" style="94" customWidth="1"/>
    <col min="2058" max="2058" width="9.140625" style="94"/>
    <col min="2059" max="2059" width="11" style="94" customWidth="1"/>
    <col min="2060" max="2061" width="9.140625" style="94"/>
    <col min="2062" max="2062" width="9.85546875" style="94" customWidth="1"/>
    <col min="2063" max="2305" width="9.140625" style="94"/>
    <col min="2306" max="2306" width="7.140625" style="94" customWidth="1"/>
    <col min="2307" max="2307" width="8.7109375" style="94" customWidth="1"/>
    <col min="2308" max="2308" width="13.140625" style="94" customWidth="1"/>
    <col min="2309" max="2310" width="9.140625" style="94"/>
    <col min="2311" max="2311" width="8" style="94" customWidth="1"/>
    <col min="2312" max="2312" width="10.7109375" style="94" customWidth="1"/>
    <col min="2313" max="2313" width="11.42578125" style="94" customWidth="1"/>
    <col min="2314" max="2314" width="9.140625" style="94"/>
    <col min="2315" max="2315" width="11" style="94" customWidth="1"/>
    <col min="2316" max="2317" width="9.140625" style="94"/>
    <col min="2318" max="2318" width="9.85546875" style="94" customWidth="1"/>
    <col min="2319" max="2561" width="9.140625" style="94"/>
    <col min="2562" max="2562" width="7.140625" style="94" customWidth="1"/>
    <col min="2563" max="2563" width="8.7109375" style="94" customWidth="1"/>
    <col min="2564" max="2564" width="13.140625" style="94" customWidth="1"/>
    <col min="2565" max="2566" width="9.140625" style="94"/>
    <col min="2567" max="2567" width="8" style="94" customWidth="1"/>
    <col min="2568" max="2568" width="10.7109375" style="94" customWidth="1"/>
    <col min="2569" max="2569" width="11.42578125" style="94" customWidth="1"/>
    <col min="2570" max="2570" width="9.140625" style="94"/>
    <col min="2571" max="2571" width="11" style="94" customWidth="1"/>
    <col min="2572" max="2573" width="9.140625" style="94"/>
    <col min="2574" max="2574" width="9.85546875" style="94" customWidth="1"/>
    <col min="2575" max="2817" width="9.140625" style="94"/>
    <col min="2818" max="2818" width="7.140625" style="94" customWidth="1"/>
    <col min="2819" max="2819" width="8.7109375" style="94" customWidth="1"/>
    <col min="2820" max="2820" width="13.140625" style="94" customWidth="1"/>
    <col min="2821" max="2822" width="9.140625" style="94"/>
    <col min="2823" max="2823" width="8" style="94" customWidth="1"/>
    <col min="2824" max="2824" width="10.7109375" style="94" customWidth="1"/>
    <col min="2825" max="2825" width="11.42578125" style="94" customWidth="1"/>
    <col min="2826" max="2826" width="9.140625" style="94"/>
    <col min="2827" max="2827" width="11" style="94" customWidth="1"/>
    <col min="2828" max="2829" width="9.140625" style="94"/>
    <col min="2830" max="2830" width="9.85546875" style="94" customWidth="1"/>
    <col min="2831" max="3073" width="9.140625" style="94"/>
    <col min="3074" max="3074" width="7.140625" style="94" customWidth="1"/>
    <col min="3075" max="3075" width="8.7109375" style="94" customWidth="1"/>
    <col min="3076" max="3076" width="13.140625" style="94" customWidth="1"/>
    <col min="3077" max="3078" width="9.140625" style="94"/>
    <col min="3079" max="3079" width="8" style="94" customWidth="1"/>
    <col min="3080" max="3080" width="10.7109375" style="94" customWidth="1"/>
    <col min="3081" max="3081" width="11.42578125" style="94" customWidth="1"/>
    <col min="3082" max="3082" width="9.140625" style="94"/>
    <col min="3083" max="3083" width="11" style="94" customWidth="1"/>
    <col min="3084" max="3085" width="9.140625" style="94"/>
    <col min="3086" max="3086" width="9.85546875" style="94" customWidth="1"/>
    <col min="3087" max="3329" width="9.140625" style="94"/>
    <col min="3330" max="3330" width="7.140625" style="94" customWidth="1"/>
    <col min="3331" max="3331" width="8.7109375" style="94" customWidth="1"/>
    <col min="3332" max="3332" width="13.140625" style="94" customWidth="1"/>
    <col min="3333" max="3334" width="9.140625" style="94"/>
    <col min="3335" max="3335" width="8" style="94" customWidth="1"/>
    <col min="3336" max="3336" width="10.7109375" style="94" customWidth="1"/>
    <col min="3337" max="3337" width="11.42578125" style="94" customWidth="1"/>
    <col min="3338" max="3338" width="9.140625" style="94"/>
    <col min="3339" max="3339" width="11" style="94" customWidth="1"/>
    <col min="3340" max="3341" width="9.140625" style="94"/>
    <col min="3342" max="3342" width="9.85546875" style="94" customWidth="1"/>
    <col min="3343" max="3585" width="9.140625" style="94"/>
    <col min="3586" max="3586" width="7.140625" style="94" customWidth="1"/>
    <col min="3587" max="3587" width="8.7109375" style="94" customWidth="1"/>
    <col min="3588" max="3588" width="13.140625" style="94" customWidth="1"/>
    <col min="3589" max="3590" width="9.140625" style="94"/>
    <col min="3591" max="3591" width="8" style="94" customWidth="1"/>
    <col min="3592" max="3592" width="10.7109375" style="94" customWidth="1"/>
    <col min="3593" max="3593" width="11.42578125" style="94" customWidth="1"/>
    <col min="3594" max="3594" width="9.140625" style="94"/>
    <col min="3595" max="3595" width="11" style="94" customWidth="1"/>
    <col min="3596" max="3597" width="9.140625" style="94"/>
    <col min="3598" max="3598" width="9.85546875" style="94" customWidth="1"/>
    <col min="3599" max="3841" width="9.140625" style="94"/>
    <col min="3842" max="3842" width="7.140625" style="94" customWidth="1"/>
    <col min="3843" max="3843" width="8.7109375" style="94" customWidth="1"/>
    <col min="3844" max="3844" width="13.140625" style="94" customWidth="1"/>
    <col min="3845" max="3846" width="9.140625" style="94"/>
    <col min="3847" max="3847" width="8" style="94" customWidth="1"/>
    <col min="3848" max="3848" width="10.7109375" style="94" customWidth="1"/>
    <col min="3849" max="3849" width="11.42578125" style="94" customWidth="1"/>
    <col min="3850" max="3850" width="9.140625" style="94"/>
    <col min="3851" max="3851" width="11" style="94" customWidth="1"/>
    <col min="3852" max="3853" width="9.140625" style="94"/>
    <col min="3854" max="3854" width="9.85546875" style="94" customWidth="1"/>
    <col min="3855" max="4097" width="9.140625" style="94"/>
    <col min="4098" max="4098" width="7.140625" style="94" customWidth="1"/>
    <col min="4099" max="4099" width="8.7109375" style="94" customWidth="1"/>
    <col min="4100" max="4100" width="13.140625" style="94" customWidth="1"/>
    <col min="4101" max="4102" width="9.140625" style="94"/>
    <col min="4103" max="4103" width="8" style="94" customWidth="1"/>
    <col min="4104" max="4104" width="10.7109375" style="94" customWidth="1"/>
    <col min="4105" max="4105" width="11.42578125" style="94" customWidth="1"/>
    <col min="4106" max="4106" width="9.140625" style="94"/>
    <col min="4107" max="4107" width="11" style="94" customWidth="1"/>
    <col min="4108" max="4109" width="9.140625" style="94"/>
    <col min="4110" max="4110" width="9.85546875" style="94" customWidth="1"/>
    <col min="4111" max="4353" width="9.140625" style="94"/>
    <col min="4354" max="4354" width="7.140625" style="94" customWidth="1"/>
    <col min="4355" max="4355" width="8.7109375" style="94" customWidth="1"/>
    <col min="4356" max="4356" width="13.140625" style="94" customWidth="1"/>
    <col min="4357" max="4358" width="9.140625" style="94"/>
    <col min="4359" max="4359" width="8" style="94" customWidth="1"/>
    <col min="4360" max="4360" width="10.7109375" style="94" customWidth="1"/>
    <col min="4361" max="4361" width="11.42578125" style="94" customWidth="1"/>
    <col min="4362" max="4362" width="9.140625" style="94"/>
    <col min="4363" max="4363" width="11" style="94" customWidth="1"/>
    <col min="4364" max="4365" width="9.140625" style="94"/>
    <col min="4366" max="4366" width="9.85546875" style="94" customWidth="1"/>
    <col min="4367" max="4609" width="9.140625" style="94"/>
    <col min="4610" max="4610" width="7.140625" style="94" customWidth="1"/>
    <col min="4611" max="4611" width="8.7109375" style="94" customWidth="1"/>
    <col min="4612" max="4612" width="13.140625" style="94" customWidth="1"/>
    <col min="4613" max="4614" width="9.140625" style="94"/>
    <col min="4615" max="4615" width="8" style="94" customWidth="1"/>
    <col min="4616" max="4616" width="10.7109375" style="94" customWidth="1"/>
    <col min="4617" max="4617" width="11.42578125" style="94" customWidth="1"/>
    <col min="4618" max="4618" width="9.140625" style="94"/>
    <col min="4619" max="4619" width="11" style="94" customWidth="1"/>
    <col min="4620" max="4621" width="9.140625" style="94"/>
    <col min="4622" max="4622" width="9.85546875" style="94" customWidth="1"/>
    <col min="4623" max="4865" width="9.140625" style="94"/>
    <col min="4866" max="4866" width="7.140625" style="94" customWidth="1"/>
    <col min="4867" max="4867" width="8.7109375" style="94" customWidth="1"/>
    <col min="4868" max="4868" width="13.140625" style="94" customWidth="1"/>
    <col min="4869" max="4870" width="9.140625" style="94"/>
    <col min="4871" max="4871" width="8" style="94" customWidth="1"/>
    <col min="4872" max="4872" width="10.7109375" style="94" customWidth="1"/>
    <col min="4873" max="4873" width="11.42578125" style="94" customWidth="1"/>
    <col min="4874" max="4874" width="9.140625" style="94"/>
    <col min="4875" max="4875" width="11" style="94" customWidth="1"/>
    <col min="4876" max="4877" width="9.140625" style="94"/>
    <col min="4878" max="4878" width="9.85546875" style="94" customWidth="1"/>
    <col min="4879" max="5121" width="9.140625" style="94"/>
    <col min="5122" max="5122" width="7.140625" style="94" customWidth="1"/>
    <col min="5123" max="5123" width="8.7109375" style="94" customWidth="1"/>
    <col min="5124" max="5124" width="13.140625" style="94" customWidth="1"/>
    <col min="5125" max="5126" width="9.140625" style="94"/>
    <col min="5127" max="5127" width="8" style="94" customWidth="1"/>
    <col min="5128" max="5128" width="10.7109375" style="94" customWidth="1"/>
    <col min="5129" max="5129" width="11.42578125" style="94" customWidth="1"/>
    <col min="5130" max="5130" width="9.140625" style="94"/>
    <col min="5131" max="5131" width="11" style="94" customWidth="1"/>
    <col min="5132" max="5133" width="9.140625" style="94"/>
    <col min="5134" max="5134" width="9.85546875" style="94" customWidth="1"/>
    <col min="5135" max="5377" width="9.140625" style="94"/>
    <col min="5378" max="5378" width="7.140625" style="94" customWidth="1"/>
    <col min="5379" max="5379" width="8.7109375" style="94" customWidth="1"/>
    <col min="5380" max="5380" width="13.140625" style="94" customWidth="1"/>
    <col min="5381" max="5382" width="9.140625" style="94"/>
    <col min="5383" max="5383" width="8" style="94" customWidth="1"/>
    <col min="5384" max="5384" width="10.7109375" style="94" customWidth="1"/>
    <col min="5385" max="5385" width="11.42578125" style="94" customWidth="1"/>
    <col min="5386" max="5386" width="9.140625" style="94"/>
    <col min="5387" max="5387" width="11" style="94" customWidth="1"/>
    <col min="5388" max="5389" width="9.140625" style="94"/>
    <col min="5390" max="5390" width="9.85546875" style="94" customWidth="1"/>
    <col min="5391" max="5633" width="9.140625" style="94"/>
    <col min="5634" max="5634" width="7.140625" style="94" customWidth="1"/>
    <col min="5635" max="5635" width="8.7109375" style="94" customWidth="1"/>
    <col min="5636" max="5636" width="13.140625" style="94" customWidth="1"/>
    <col min="5637" max="5638" width="9.140625" style="94"/>
    <col min="5639" max="5639" width="8" style="94" customWidth="1"/>
    <col min="5640" max="5640" width="10.7109375" style="94" customWidth="1"/>
    <col min="5641" max="5641" width="11.42578125" style="94" customWidth="1"/>
    <col min="5642" max="5642" width="9.140625" style="94"/>
    <col min="5643" max="5643" width="11" style="94" customWidth="1"/>
    <col min="5644" max="5645" width="9.140625" style="94"/>
    <col min="5646" max="5646" width="9.85546875" style="94" customWidth="1"/>
    <col min="5647" max="5889" width="9.140625" style="94"/>
    <col min="5890" max="5890" width="7.140625" style="94" customWidth="1"/>
    <col min="5891" max="5891" width="8.7109375" style="94" customWidth="1"/>
    <col min="5892" max="5892" width="13.140625" style="94" customWidth="1"/>
    <col min="5893" max="5894" width="9.140625" style="94"/>
    <col min="5895" max="5895" width="8" style="94" customWidth="1"/>
    <col min="5896" max="5896" width="10.7109375" style="94" customWidth="1"/>
    <col min="5897" max="5897" width="11.42578125" style="94" customWidth="1"/>
    <col min="5898" max="5898" width="9.140625" style="94"/>
    <col min="5899" max="5899" width="11" style="94" customWidth="1"/>
    <col min="5900" max="5901" width="9.140625" style="94"/>
    <col min="5902" max="5902" width="9.85546875" style="94" customWidth="1"/>
    <col min="5903" max="6145" width="9.140625" style="94"/>
    <col min="6146" max="6146" width="7.140625" style="94" customWidth="1"/>
    <col min="6147" max="6147" width="8.7109375" style="94" customWidth="1"/>
    <col min="6148" max="6148" width="13.140625" style="94" customWidth="1"/>
    <col min="6149" max="6150" width="9.140625" style="94"/>
    <col min="6151" max="6151" width="8" style="94" customWidth="1"/>
    <col min="6152" max="6152" width="10.7109375" style="94" customWidth="1"/>
    <col min="6153" max="6153" width="11.42578125" style="94" customWidth="1"/>
    <col min="6154" max="6154" width="9.140625" style="94"/>
    <col min="6155" max="6155" width="11" style="94" customWidth="1"/>
    <col min="6156" max="6157" width="9.140625" style="94"/>
    <col min="6158" max="6158" width="9.85546875" style="94" customWidth="1"/>
    <col min="6159" max="6401" width="9.140625" style="94"/>
    <col min="6402" max="6402" width="7.140625" style="94" customWidth="1"/>
    <col min="6403" max="6403" width="8.7109375" style="94" customWidth="1"/>
    <col min="6404" max="6404" width="13.140625" style="94" customWidth="1"/>
    <col min="6405" max="6406" width="9.140625" style="94"/>
    <col min="6407" max="6407" width="8" style="94" customWidth="1"/>
    <col min="6408" max="6408" width="10.7109375" style="94" customWidth="1"/>
    <col min="6409" max="6409" width="11.42578125" style="94" customWidth="1"/>
    <col min="6410" max="6410" width="9.140625" style="94"/>
    <col min="6411" max="6411" width="11" style="94" customWidth="1"/>
    <col min="6412" max="6413" width="9.140625" style="94"/>
    <col min="6414" max="6414" width="9.85546875" style="94" customWidth="1"/>
    <col min="6415" max="6657" width="9.140625" style="94"/>
    <col min="6658" max="6658" width="7.140625" style="94" customWidth="1"/>
    <col min="6659" max="6659" width="8.7109375" style="94" customWidth="1"/>
    <col min="6660" max="6660" width="13.140625" style="94" customWidth="1"/>
    <col min="6661" max="6662" width="9.140625" style="94"/>
    <col min="6663" max="6663" width="8" style="94" customWidth="1"/>
    <col min="6664" max="6664" width="10.7109375" style="94" customWidth="1"/>
    <col min="6665" max="6665" width="11.42578125" style="94" customWidth="1"/>
    <col min="6666" max="6666" width="9.140625" style="94"/>
    <col min="6667" max="6667" width="11" style="94" customWidth="1"/>
    <col min="6668" max="6669" width="9.140625" style="94"/>
    <col min="6670" max="6670" width="9.85546875" style="94" customWidth="1"/>
    <col min="6671" max="6913" width="9.140625" style="94"/>
    <col min="6914" max="6914" width="7.140625" style="94" customWidth="1"/>
    <col min="6915" max="6915" width="8.7109375" style="94" customWidth="1"/>
    <col min="6916" max="6916" width="13.140625" style="94" customWidth="1"/>
    <col min="6917" max="6918" width="9.140625" style="94"/>
    <col min="6919" max="6919" width="8" style="94" customWidth="1"/>
    <col min="6920" max="6920" width="10.7109375" style="94" customWidth="1"/>
    <col min="6921" max="6921" width="11.42578125" style="94" customWidth="1"/>
    <col min="6922" max="6922" width="9.140625" style="94"/>
    <col min="6923" max="6923" width="11" style="94" customWidth="1"/>
    <col min="6924" max="6925" width="9.140625" style="94"/>
    <col min="6926" max="6926" width="9.85546875" style="94" customWidth="1"/>
    <col min="6927" max="7169" width="9.140625" style="94"/>
    <col min="7170" max="7170" width="7.140625" style="94" customWidth="1"/>
    <col min="7171" max="7171" width="8.7109375" style="94" customWidth="1"/>
    <col min="7172" max="7172" width="13.140625" style="94" customWidth="1"/>
    <col min="7173" max="7174" width="9.140625" style="94"/>
    <col min="7175" max="7175" width="8" style="94" customWidth="1"/>
    <col min="7176" max="7176" width="10.7109375" style="94" customWidth="1"/>
    <col min="7177" max="7177" width="11.42578125" style="94" customWidth="1"/>
    <col min="7178" max="7178" width="9.140625" style="94"/>
    <col min="7179" max="7179" width="11" style="94" customWidth="1"/>
    <col min="7180" max="7181" width="9.140625" style="94"/>
    <col min="7182" max="7182" width="9.85546875" style="94" customWidth="1"/>
    <col min="7183" max="7425" width="9.140625" style="94"/>
    <col min="7426" max="7426" width="7.140625" style="94" customWidth="1"/>
    <col min="7427" max="7427" width="8.7109375" style="94" customWidth="1"/>
    <col min="7428" max="7428" width="13.140625" style="94" customWidth="1"/>
    <col min="7429" max="7430" width="9.140625" style="94"/>
    <col min="7431" max="7431" width="8" style="94" customWidth="1"/>
    <col min="7432" max="7432" width="10.7109375" style="94" customWidth="1"/>
    <col min="7433" max="7433" width="11.42578125" style="94" customWidth="1"/>
    <col min="7434" max="7434" width="9.140625" style="94"/>
    <col min="7435" max="7435" width="11" style="94" customWidth="1"/>
    <col min="7436" max="7437" width="9.140625" style="94"/>
    <col min="7438" max="7438" width="9.85546875" style="94" customWidth="1"/>
    <col min="7439" max="7681" width="9.140625" style="94"/>
    <col min="7682" max="7682" width="7.140625" style="94" customWidth="1"/>
    <col min="7683" max="7683" width="8.7109375" style="94" customWidth="1"/>
    <col min="7684" max="7684" width="13.140625" style="94" customWidth="1"/>
    <col min="7685" max="7686" width="9.140625" style="94"/>
    <col min="7687" max="7687" width="8" style="94" customWidth="1"/>
    <col min="7688" max="7688" width="10.7109375" style="94" customWidth="1"/>
    <col min="7689" max="7689" width="11.42578125" style="94" customWidth="1"/>
    <col min="7690" max="7690" width="9.140625" style="94"/>
    <col min="7691" max="7691" width="11" style="94" customWidth="1"/>
    <col min="7692" max="7693" width="9.140625" style="94"/>
    <col min="7694" max="7694" width="9.85546875" style="94" customWidth="1"/>
    <col min="7695" max="7937" width="9.140625" style="94"/>
    <col min="7938" max="7938" width="7.140625" style="94" customWidth="1"/>
    <col min="7939" max="7939" width="8.7109375" style="94" customWidth="1"/>
    <col min="7940" max="7940" width="13.140625" style="94" customWidth="1"/>
    <col min="7941" max="7942" width="9.140625" style="94"/>
    <col min="7943" max="7943" width="8" style="94" customWidth="1"/>
    <col min="7944" max="7944" width="10.7109375" style="94" customWidth="1"/>
    <col min="7945" max="7945" width="11.42578125" style="94" customWidth="1"/>
    <col min="7946" max="7946" width="9.140625" style="94"/>
    <col min="7947" max="7947" width="11" style="94" customWidth="1"/>
    <col min="7948" max="7949" width="9.140625" style="94"/>
    <col min="7950" max="7950" width="9.85546875" style="94" customWidth="1"/>
    <col min="7951" max="8193" width="9.140625" style="94"/>
    <col min="8194" max="8194" width="7.140625" style="94" customWidth="1"/>
    <col min="8195" max="8195" width="8.7109375" style="94" customWidth="1"/>
    <col min="8196" max="8196" width="13.140625" style="94" customWidth="1"/>
    <col min="8197" max="8198" width="9.140625" style="94"/>
    <col min="8199" max="8199" width="8" style="94" customWidth="1"/>
    <col min="8200" max="8200" width="10.7109375" style="94" customWidth="1"/>
    <col min="8201" max="8201" width="11.42578125" style="94" customWidth="1"/>
    <col min="8202" max="8202" width="9.140625" style="94"/>
    <col min="8203" max="8203" width="11" style="94" customWidth="1"/>
    <col min="8204" max="8205" width="9.140625" style="94"/>
    <col min="8206" max="8206" width="9.85546875" style="94" customWidth="1"/>
    <col min="8207" max="8449" width="9.140625" style="94"/>
    <col min="8450" max="8450" width="7.140625" style="94" customWidth="1"/>
    <col min="8451" max="8451" width="8.7109375" style="94" customWidth="1"/>
    <col min="8452" max="8452" width="13.140625" style="94" customWidth="1"/>
    <col min="8453" max="8454" width="9.140625" style="94"/>
    <col min="8455" max="8455" width="8" style="94" customWidth="1"/>
    <col min="8456" max="8456" width="10.7109375" style="94" customWidth="1"/>
    <col min="8457" max="8457" width="11.42578125" style="94" customWidth="1"/>
    <col min="8458" max="8458" width="9.140625" style="94"/>
    <col min="8459" max="8459" width="11" style="94" customWidth="1"/>
    <col min="8460" max="8461" width="9.140625" style="94"/>
    <col min="8462" max="8462" width="9.85546875" style="94" customWidth="1"/>
    <col min="8463" max="8705" width="9.140625" style="94"/>
    <col min="8706" max="8706" width="7.140625" style="94" customWidth="1"/>
    <col min="8707" max="8707" width="8.7109375" style="94" customWidth="1"/>
    <col min="8708" max="8708" width="13.140625" style="94" customWidth="1"/>
    <col min="8709" max="8710" width="9.140625" style="94"/>
    <col min="8711" max="8711" width="8" style="94" customWidth="1"/>
    <col min="8712" max="8712" width="10.7109375" style="94" customWidth="1"/>
    <col min="8713" max="8713" width="11.42578125" style="94" customWidth="1"/>
    <col min="8714" max="8714" width="9.140625" style="94"/>
    <col min="8715" max="8715" width="11" style="94" customWidth="1"/>
    <col min="8716" max="8717" width="9.140625" style="94"/>
    <col min="8718" max="8718" width="9.85546875" style="94" customWidth="1"/>
    <col min="8719" max="8961" width="9.140625" style="94"/>
    <col min="8962" max="8962" width="7.140625" style="94" customWidth="1"/>
    <col min="8963" max="8963" width="8.7109375" style="94" customWidth="1"/>
    <col min="8964" max="8964" width="13.140625" style="94" customWidth="1"/>
    <col min="8965" max="8966" width="9.140625" style="94"/>
    <col min="8967" max="8967" width="8" style="94" customWidth="1"/>
    <col min="8968" max="8968" width="10.7109375" style="94" customWidth="1"/>
    <col min="8969" max="8969" width="11.42578125" style="94" customWidth="1"/>
    <col min="8970" max="8970" width="9.140625" style="94"/>
    <col min="8971" max="8971" width="11" style="94" customWidth="1"/>
    <col min="8972" max="8973" width="9.140625" style="94"/>
    <col min="8974" max="8974" width="9.85546875" style="94" customWidth="1"/>
    <col min="8975" max="9217" width="9.140625" style="94"/>
    <col min="9218" max="9218" width="7.140625" style="94" customWidth="1"/>
    <col min="9219" max="9219" width="8.7109375" style="94" customWidth="1"/>
    <col min="9220" max="9220" width="13.140625" style="94" customWidth="1"/>
    <col min="9221" max="9222" width="9.140625" style="94"/>
    <col min="9223" max="9223" width="8" style="94" customWidth="1"/>
    <col min="9224" max="9224" width="10.7109375" style="94" customWidth="1"/>
    <col min="9225" max="9225" width="11.42578125" style="94" customWidth="1"/>
    <col min="9226" max="9226" width="9.140625" style="94"/>
    <col min="9227" max="9227" width="11" style="94" customWidth="1"/>
    <col min="9228" max="9229" width="9.140625" style="94"/>
    <col min="9230" max="9230" width="9.85546875" style="94" customWidth="1"/>
    <col min="9231" max="9473" width="9.140625" style="94"/>
    <col min="9474" max="9474" width="7.140625" style="94" customWidth="1"/>
    <col min="9475" max="9475" width="8.7109375" style="94" customWidth="1"/>
    <col min="9476" max="9476" width="13.140625" style="94" customWidth="1"/>
    <col min="9477" max="9478" width="9.140625" style="94"/>
    <col min="9479" max="9479" width="8" style="94" customWidth="1"/>
    <col min="9480" max="9480" width="10.7109375" style="94" customWidth="1"/>
    <col min="9481" max="9481" width="11.42578125" style="94" customWidth="1"/>
    <col min="9482" max="9482" width="9.140625" style="94"/>
    <col min="9483" max="9483" width="11" style="94" customWidth="1"/>
    <col min="9484" max="9485" width="9.140625" style="94"/>
    <col min="9486" max="9486" width="9.85546875" style="94" customWidth="1"/>
    <col min="9487" max="9729" width="9.140625" style="94"/>
    <col min="9730" max="9730" width="7.140625" style="94" customWidth="1"/>
    <col min="9731" max="9731" width="8.7109375" style="94" customWidth="1"/>
    <col min="9732" max="9732" width="13.140625" style="94" customWidth="1"/>
    <col min="9733" max="9734" width="9.140625" style="94"/>
    <col min="9735" max="9735" width="8" style="94" customWidth="1"/>
    <col min="9736" max="9736" width="10.7109375" style="94" customWidth="1"/>
    <col min="9737" max="9737" width="11.42578125" style="94" customWidth="1"/>
    <col min="9738" max="9738" width="9.140625" style="94"/>
    <col min="9739" max="9739" width="11" style="94" customWidth="1"/>
    <col min="9740" max="9741" width="9.140625" style="94"/>
    <col min="9742" max="9742" width="9.85546875" style="94" customWidth="1"/>
    <col min="9743" max="9985" width="9.140625" style="94"/>
    <col min="9986" max="9986" width="7.140625" style="94" customWidth="1"/>
    <col min="9987" max="9987" width="8.7109375" style="94" customWidth="1"/>
    <col min="9988" max="9988" width="13.140625" style="94" customWidth="1"/>
    <col min="9989" max="9990" width="9.140625" style="94"/>
    <col min="9991" max="9991" width="8" style="94" customWidth="1"/>
    <col min="9992" max="9992" width="10.7109375" style="94" customWidth="1"/>
    <col min="9993" max="9993" width="11.42578125" style="94" customWidth="1"/>
    <col min="9994" max="9994" width="9.140625" style="94"/>
    <col min="9995" max="9995" width="11" style="94" customWidth="1"/>
    <col min="9996" max="9997" width="9.140625" style="94"/>
    <col min="9998" max="9998" width="9.85546875" style="94" customWidth="1"/>
    <col min="9999" max="10241" width="9.140625" style="94"/>
    <col min="10242" max="10242" width="7.140625" style="94" customWidth="1"/>
    <col min="10243" max="10243" width="8.7109375" style="94" customWidth="1"/>
    <col min="10244" max="10244" width="13.140625" style="94" customWidth="1"/>
    <col min="10245" max="10246" width="9.140625" style="94"/>
    <col min="10247" max="10247" width="8" style="94" customWidth="1"/>
    <col min="10248" max="10248" width="10.7109375" style="94" customWidth="1"/>
    <col min="10249" max="10249" width="11.42578125" style="94" customWidth="1"/>
    <col min="10250" max="10250" width="9.140625" style="94"/>
    <col min="10251" max="10251" width="11" style="94" customWidth="1"/>
    <col min="10252" max="10253" width="9.140625" style="94"/>
    <col min="10254" max="10254" width="9.85546875" style="94" customWidth="1"/>
    <col min="10255" max="10497" width="9.140625" style="94"/>
    <col min="10498" max="10498" width="7.140625" style="94" customWidth="1"/>
    <col min="10499" max="10499" width="8.7109375" style="94" customWidth="1"/>
    <col min="10500" max="10500" width="13.140625" style="94" customWidth="1"/>
    <col min="10501" max="10502" width="9.140625" style="94"/>
    <col min="10503" max="10503" width="8" style="94" customWidth="1"/>
    <col min="10504" max="10504" width="10.7109375" style="94" customWidth="1"/>
    <col min="10505" max="10505" width="11.42578125" style="94" customWidth="1"/>
    <col min="10506" max="10506" width="9.140625" style="94"/>
    <col min="10507" max="10507" width="11" style="94" customWidth="1"/>
    <col min="10508" max="10509" width="9.140625" style="94"/>
    <col min="10510" max="10510" width="9.85546875" style="94" customWidth="1"/>
    <col min="10511" max="10753" width="9.140625" style="94"/>
    <col min="10754" max="10754" width="7.140625" style="94" customWidth="1"/>
    <col min="10755" max="10755" width="8.7109375" style="94" customWidth="1"/>
    <col min="10756" max="10756" width="13.140625" style="94" customWidth="1"/>
    <col min="10757" max="10758" width="9.140625" style="94"/>
    <col min="10759" max="10759" width="8" style="94" customWidth="1"/>
    <col min="10760" max="10760" width="10.7109375" style="94" customWidth="1"/>
    <col min="10761" max="10761" width="11.42578125" style="94" customWidth="1"/>
    <col min="10762" max="10762" width="9.140625" style="94"/>
    <col min="10763" max="10763" width="11" style="94" customWidth="1"/>
    <col min="10764" max="10765" width="9.140625" style="94"/>
    <col min="10766" max="10766" width="9.85546875" style="94" customWidth="1"/>
    <col min="10767" max="11009" width="9.140625" style="94"/>
    <col min="11010" max="11010" width="7.140625" style="94" customWidth="1"/>
    <col min="11011" max="11011" width="8.7109375" style="94" customWidth="1"/>
    <col min="11012" max="11012" width="13.140625" style="94" customWidth="1"/>
    <col min="11013" max="11014" width="9.140625" style="94"/>
    <col min="11015" max="11015" width="8" style="94" customWidth="1"/>
    <col min="11016" max="11016" width="10.7109375" style="94" customWidth="1"/>
    <col min="11017" max="11017" width="11.42578125" style="94" customWidth="1"/>
    <col min="11018" max="11018" width="9.140625" style="94"/>
    <col min="11019" max="11019" width="11" style="94" customWidth="1"/>
    <col min="11020" max="11021" width="9.140625" style="94"/>
    <col min="11022" max="11022" width="9.85546875" style="94" customWidth="1"/>
    <col min="11023" max="11265" width="9.140625" style="94"/>
    <col min="11266" max="11266" width="7.140625" style="94" customWidth="1"/>
    <col min="11267" max="11267" width="8.7109375" style="94" customWidth="1"/>
    <col min="11268" max="11268" width="13.140625" style="94" customWidth="1"/>
    <col min="11269" max="11270" width="9.140625" style="94"/>
    <col min="11271" max="11271" width="8" style="94" customWidth="1"/>
    <col min="11272" max="11272" width="10.7109375" style="94" customWidth="1"/>
    <col min="11273" max="11273" width="11.42578125" style="94" customWidth="1"/>
    <col min="11274" max="11274" width="9.140625" style="94"/>
    <col min="11275" max="11275" width="11" style="94" customWidth="1"/>
    <col min="11276" max="11277" width="9.140625" style="94"/>
    <col min="11278" max="11278" width="9.85546875" style="94" customWidth="1"/>
    <col min="11279" max="11521" width="9.140625" style="94"/>
    <col min="11522" max="11522" width="7.140625" style="94" customWidth="1"/>
    <col min="11523" max="11523" width="8.7109375" style="94" customWidth="1"/>
    <col min="11524" max="11524" width="13.140625" style="94" customWidth="1"/>
    <col min="11525" max="11526" width="9.140625" style="94"/>
    <col min="11527" max="11527" width="8" style="94" customWidth="1"/>
    <col min="11528" max="11528" width="10.7109375" style="94" customWidth="1"/>
    <col min="11529" max="11529" width="11.42578125" style="94" customWidth="1"/>
    <col min="11530" max="11530" width="9.140625" style="94"/>
    <col min="11531" max="11531" width="11" style="94" customWidth="1"/>
    <col min="11532" max="11533" width="9.140625" style="94"/>
    <col min="11534" max="11534" width="9.85546875" style="94" customWidth="1"/>
    <col min="11535" max="11777" width="9.140625" style="94"/>
    <col min="11778" max="11778" width="7.140625" style="94" customWidth="1"/>
    <col min="11779" max="11779" width="8.7109375" style="94" customWidth="1"/>
    <col min="11780" max="11780" width="13.140625" style="94" customWidth="1"/>
    <col min="11781" max="11782" width="9.140625" style="94"/>
    <col min="11783" max="11783" width="8" style="94" customWidth="1"/>
    <col min="11784" max="11784" width="10.7109375" style="94" customWidth="1"/>
    <col min="11785" max="11785" width="11.42578125" style="94" customWidth="1"/>
    <col min="11786" max="11786" width="9.140625" style="94"/>
    <col min="11787" max="11787" width="11" style="94" customWidth="1"/>
    <col min="11788" max="11789" width="9.140625" style="94"/>
    <col min="11790" max="11790" width="9.85546875" style="94" customWidth="1"/>
    <col min="11791" max="12033" width="9.140625" style="94"/>
    <col min="12034" max="12034" width="7.140625" style="94" customWidth="1"/>
    <col min="12035" max="12035" width="8.7109375" style="94" customWidth="1"/>
    <col min="12036" max="12036" width="13.140625" style="94" customWidth="1"/>
    <col min="12037" max="12038" width="9.140625" style="94"/>
    <col min="12039" max="12039" width="8" style="94" customWidth="1"/>
    <col min="12040" max="12040" width="10.7109375" style="94" customWidth="1"/>
    <col min="12041" max="12041" width="11.42578125" style="94" customWidth="1"/>
    <col min="12042" max="12042" width="9.140625" style="94"/>
    <col min="12043" max="12043" width="11" style="94" customWidth="1"/>
    <col min="12044" max="12045" width="9.140625" style="94"/>
    <col min="12046" max="12046" width="9.85546875" style="94" customWidth="1"/>
    <col min="12047" max="12289" width="9.140625" style="94"/>
    <col min="12290" max="12290" width="7.140625" style="94" customWidth="1"/>
    <col min="12291" max="12291" width="8.7109375" style="94" customWidth="1"/>
    <col min="12292" max="12292" width="13.140625" style="94" customWidth="1"/>
    <col min="12293" max="12294" width="9.140625" style="94"/>
    <col min="12295" max="12295" width="8" style="94" customWidth="1"/>
    <col min="12296" max="12296" width="10.7109375" style="94" customWidth="1"/>
    <col min="12297" max="12297" width="11.42578125" style="94" customWidth="1"/>
    <col min="12298" max="12298" width="9.140625" style="94"/>
    <col min="12299" max="12299" width="11" style="94" customWidth="1"/>
    <col min="12300" max="12301" width="9.140625" style="94"/>
    <col min="12302" max="12302" width="9.85546875" style="94" customWidth="1"/>
    <col min="12303" max="12545" width="9.140625" style="94"/>
    <col min="12546" max="12546" width="7.140625" style="94" customWidth="1"/>
    <col min="12547" max="12547" width="8.7109375" style="94" customWidth="1"/>
    <col min="12548" max="12548" width="13.140625" style="94" customWidth="1"/>
    <col min="12549" max="12550" width="9.140625" style="94"/>
    <col min="12551" max="12551" width="8" style="94" customWidth="1"/>
    <col min="12552" max="12552" width="10.7109375" style="94" customWidth="1"/>
    <col min="12553" max="12553" width="11.42578125" style="94" customWidth="1"/>
    <col min="12554" max="12554" width="9.140625" style="94"/>
    <col min="12555" max="12555" width="11" style="94" customWidth="1"/>
    <col min="12556" max="12557" width="9.140625" style="94"/>
    <col min="12558" max="12558" width="9.85546875" style="94" customWidth="1"/>
    <col min="12559" max="12801" width="9.140625" style="94"/>
    <col min="12802" max="12802" width="7.140625" style="94" customWidth="1"/>
    <col min="12803" max="12803" width="8.7109375" style="94" customWidth="1"/>
    <col min="12804" max="12804" width="13.140625" style="94" customWidth="1"/>
    <col min="12805" max="12806" width="9.140625" style="94"/>
    <col min="12807" max="12807" width="8" style="94" customWidth="1"/>
    <col min="12808" max="12808" width="10.7109375" style="94" customWidth="1"/>
    <col min="12809" max="12809" width="11.42578125" style="94" customWidth="1"/>
    <col min="12810" max="12810" width="9.140625" style="94"/>
    <col min="12811" max="12811" width="11" style="94" customWidth="1"/>
    <col min="12812" max="12813" width="9.140625" style="94"/>
    <col min="12814" max="12814" width="9.85546875" style="94" customWidth="1"/>
    <col min="12815" max="13057" width="9.140625" style="94"/>
    <col min="13058" max="13058" width="7.140625" style="94" customWidth="1"/>
    <col min="13059" max="13059" width="8.7109375" style="94" customWidth="1"/>
    <col min="13060" max="13060" width="13.140625" style="94" customWidth="1"/>
    <col min="13061" max="13062" width="9.140625" style="94"/>
    <col min="13063" max="13063" width="8" style="94" customWidth="1"/>
    <col min="13064" max="13064" width="10.7109375" style="94" customWidth="1"/>
    <col min="13065" max="13065" width="11.42578125" style="94" customWidth="1"/>
    <col min="13066" max="13066" width="9.140625" style="94"/>
    <col min="13067" max="13067" width="11" style="94" customWidth="1"/>
    <col min="13068" max="13069" width="9.140625" style="94"/>
    <col min="13070" max="13070" width="9.85546875" style="94" customWidth="1"/>
    <col min="13071" max="13313" width="9.140625" style="94"/>
    <col min="13314" max="13314" width="7.140625" style="94" customWidth="1"/>
    <col min="13315" max="13315" width="8.7109375" style="94" customWidth="1"/>
    <col min="13316" max="13316" width="13.140625" style="94" customWidth="1"/>
    <col min="13317" max="13318" width="9.140625" style="94"/>
    <col min="13319" max="13319" width="8" style="94" customWidth="1"/>
    <col min="13320" max="13320" width="10.7109375" style="94" customWidth="1"/>
    <col min="13321" max="13321" width="11.42578125" style="94" customWidth="1"/>
    <col min="13322" max="13322" width="9.140625" style="94"/>
    <col min="13323" max="13323" width="11" style="94" customWidth="1"/>
    <col min="13324" max="13325" width="9.140625" style="94"/>
    <col min="13326" max="13326" width="9.85546875" style="94" customWidth="1"/>
    <col min="13327" max="13569" width="9.140625" style="94"/>
    <col min="13570" max="13570" width="7.140625" style="94" customWidth="1"/>
    <col min="13571" max="13571" width="8.7109375" style="94" customWidth="1"/>
    <col min="13572" max="13572" width="13.140625" style="94" customWidth="1"/>
    <col min="13573" max="13574" width="9.140625" style="94"/>
    <col min="13575" max="13575" width="8" style="94" customWidth="1"/>
    <col min="13576" max="13576" width="10.7109375" style="94" customWidth="1"/>
    <col min="13577" max="13577" width="11.42578125" style="94" customWidth="1"/>
    <col min="13578" max="13578" width="9.140625" style="94"/>
    <col min="13579" max="13579" width="11" style="94" customWidth="1"/>
    <col min="13580" max="13581" width="9.140625" style="94"/>
    <col min="13582" max="13582" width="9.85546875" style="94" customWidth="1"/>
    <col min="13583" max="13825" width="9.140625" style="94"/>
    <col min="13826" max="13826" width="7.140625" style="94" customWidth="1"/>
    <col min="13827" max="13827" width="8.7109375" style="94" customWidth="1"/>
    <col min="13828" max="13828" width="13.140625" style="94" customWidth="1"/>
    <col min="13829" max="13830" width="9.140625" style="94"/>
    <col min="13831" max="13831" width="8" style="94" customWidth="1"/>
    <col min="13832" max="13832" width="10.7109375" style="94" customWidth="1"/>
    <col min="13833" max="13833" width="11.42578125" style="94" customWidth="1"/>
    <col min="13834" max="13834" width="9.140625" style="94"/>
    <col min="13835" max="13835" width="11" style="94" customWidth="1"/>
    <col min="13836" max="13837" width="9.140625" style="94"/>
    <col min="13838" max="13838" width="9.85546875" style="94" customWidth="1"/>
    <col min="13839" max="14081" width="9.140625" style="94"/>
    <col min="14082" max="14082" width="7.140625" style="94" customWidth="1"/>
    <col min="14083" max="14083" width="8.7109375" style="94" customWidth="1"/>
    <col min="14084" max="14084" width="13.140625" style="94" customWidth="1"/>
    <col min="14085" max="14086" width="9.140625" style="94"/>
    <col min="14087" max="14087" width="8" style="94" customWidth="1"/>
    <col min="14088" max="14088" width="10.7109375" style="94" customWidth="1"/>
    <col min="14089" max="14089" width="11.42578125" style="94" customWidth="1"/>
    <col min="14090" max="14090" width="9.140625" style="94"/>
    <col min="14091" max="14091" width="11" style="94" customWidth="1"/>
    <col min="14092" max="14093" width="9.140625" style="94"/>
    <col min="14094" max="14094" width="9.85546875" style="94" customWidth="1"/>
    <col min="14095" max="14337" width="9.140625" style="94"/>
    <col min="14338" max="14338" width="7.140625" style="94" customWidth="1"/>
    <col min="14339" max="14339" width="8.7109375" style="94" customWidth="1"/>
    <col min="14340" max="14340" width="13.140625" style="94" customWidth="1"/>
    <col min="14341" max="14342" width="9.140625" style="94"/>
    <col min="14343" max="14343" width="8" style="94" customWidth="1"/>
    <col min="14344" max="14344" width="10.7109375" style="94" customWidth="1"/>
    <col min="14345" max="14345" width="11.42578125" style="94" customWidth="1"/>
    <col min="14346" max="14346" width="9.140625" style="94"/>
    <col min="14347" max="14347" width="11" style="94" customWidth="1"/>
    <col min="14348" max="14349" width="9.140625" style="94"/>
    <col min="14350" max="14350" width="9.85546875" style="94" customWidth="1"/>
    <col min="14351" max="14593" width="9.140625" style="94"/>
    <col min="14594" max="14594" width="7.140625" style="94" customWidth="1"/>
    <col min="14595" max="14595" width="8.7109375" style="94" customWidth="1"/>
    <col min="14596" max="14596" width="13.140625" style="94" customWidth="1"/>
    <col min="14597" max="14598" width="9.140625" style="94"/>
    <col min="14599" max="14599" width="8" style="94" customWidth="1"/>
    <col min="14600" max="14600" width="10.7109375" style="94" customWidth="1"/>
    <col min="14601" max="14601" width="11.42578125" style="94" customWidth="1"/>
    <col min="14602" max="14602" width="9.140625" style="94"/>
    <col min="14603" max="14603" width="11" style="94" customWidth="1"/>
    <col min="14604" max="14605" width="9.140625" style="94"/>
    <col min="14606" max="14606" width="9.85546875" style="94" customWidth="1"/>
    <col min="14607" max="14849" width="9.140625" style="94"/>
    <col min="14850" max="14850" width="7.140625" style="94" customWidth="1"/>
    <col min="14851" max="14851" width="8.7109375" style="94" customWidth="1"/>
    <col min="14852" max="14852" width="13.140625" style="94" customWidth="1"/>
    <col min="14853" max="14854" width="9.140625" style="94"/>
    <col min="14855" max="14855" width="8" style="94" customWidth="1"/>
    <col min="14856" max="14856" width="10.7109375" style="94" customWidth="1"/>
    <col min="14857" max="14857" width="11.42578125" style="94" customWidth="1"/>
    <col min="14858" max="14858" width="9.140625" style="94"/>
    <col min="14859" max="14859" width="11" style="94" customWidth="1"/>
    <col min="14860" max="14861" width="9.140625" style="94"/>
    <col min="14862" max="14862" width="9.85546875" style="94" customWidth="1"/>
    <col min="14863" max="15105" width="9.140625" style="94"/>
    <col min="15106" max="15106" width="7.140625" style="94" customWidth="1"/>
    <col min="15107" max="15107" width="8.7109375" style="94" customWidth="1"/>
    <col min="15108" max="15108" width="13.140625" style="94" customWidth="1"/>
    <col min="15109" max="15110" width="9.140625" style="94"/>
    <col min="15111" max="15111" width="8" style="94" customWidth="1"/>
    <col min="15112" max="15112" width="10.7109375" style="94" customWidth="1"/>
    <col min="15113" max="15113" width="11.42578125" style="94" customWidth="1"/>
    <col min="15114" max="15114" width="9.140625" style="94"/>
    <col min="15115" max="15115" width="11" style="94" customWidth="1"/>
    <col min="15116" max="15117" width="9.140625" style="94"/>
    <col min="15118" max="15118" width="9.85546875" style="94" customWidth="1"/>
    <col min="15119" max="15361" width="9.140625" style="94"/>
    <col min="15362" max="15362" width="7.140625" style="94" customWidth="1"/>
    <col min="15363" max="15363" width="8.7109375" style="94" customWidth="1"/>
    <col min="15364" max="15364" width="13.140625" style="94" customWidth="1"/>
    <col min="15365" max="15366" width="9.140625" style="94"/>
    <col min="15367" max="15367" width="8" style="94" customWidth="1"/>
    <col min="15368" max="15368" width="10.7109375" style="94" customWidth="1"/>
    <col min="15369" max="15369" width="11.42578125" style="94" customWidth="1"/>
    <col min="15370" max="15370" width="9.140625" style="94"/>
    <col min="15371" max="15371" width="11" style="94" customWidth="1"/>
    <col min="15372" max="15373" width="9.140625" style="94"/>
    <col min="15374" max="15374" width="9.85546875" style="94" customWidth="1"/>
    <col min="15375" max="15617" width="9.140625" style="94"/>
    <col min="15618" max="15618" width="7.140625" style="94" customWidth="1"/>
    <col min="15619" max="15619" width="8.7109375" style="94" customWidth="1"/>
    <col min="15620" max="15620" width="13.140625" style="94" customWidth="1"/>
    <col min="15621" max="15622" width="9.140625" style="94"/>
    <col min="15623" max="15623" width="8" style="94" customWidth="1"/>
    <col min="15624" max="15624" width="10.7109375" style="94" customWidth="1"/>
    <col min="15625" max="15625" width="11.42578125" style="94" customWidth="1"/>
    <col min="15626" max="15626" width="9.140625" style="94"/>
    <col min="15627" max="15627" width="11" style="94" customWidth="1"/>
    <col min="15628" max="15629" width="9.140625" style="94"/>
    <col min="15630" max="15630" width="9.85546875" style="94" customWidth="1"/>
    <col min="15631" max="15873" width="9.140625" style="94"/>
    <col min="15874" max="15874" width="7.140625" style="94" customWidth="1"/>
    <col min="15875" max="15875" width="8.7109375" style="94" customWidth="1"/>
    <col min="15876" max="15876" width="13.140625" style="94" customWidth="1"/>
    <col min="15877" max="15878" width="9.140625" style="94"/>
    <col min="15879" max="15879" width="8" style="94" customWidth="1"/>
    <col min="15880" max="15880" width="10.7109375" style="94" customWidth="1"/>
    <col min="15881" max="15881" width="11.42578125" style="94" customWidth="1"/>
    <col min="15882" max="15882" width="9.140625" style="94"/>
    <col min="15883" max="15883" width="11" style="94" customWidth="1"/>
    <col min="15884" max="15885" width="9.140625" style="94"/>
    <col min="15886" max="15886" width="9.85546875" style="94" customWidth="1"/>
    <col min="15887" max="16129" width="9.140625" style="94"/>
    <col min="16130" max="16130" width="7.140625" style="94" customWidth="1"/>
    <col min="16131" max="16131" width="8.7109375" style="94" customWidth="1"/>
    <col min="16132" max="16132" width="13.140625" style="94" customWidth="1"/>
    <col min="16133" max="16134" width="9.140625" style="94"/>
    <col min="16135" max="16135" width="8" style="94" customWidth="1"/>
    <col min="16136" max="16136" width="10.7109375" style="94" customWidth="1"/>
    <col min="16137" max="16137" width="11.42578125" style="94" customWidth="1"/>
    <col min="16138" max="16138" width="9.140625" style="94"/>
    <col min="16139" max="16139" width="11" style="94" customWidth="1"/>
    <col min="16140" max="16141" width="9.140625" style="94"/>
    <col min="16142" max="16142" width="9.85546875" style="94" customWidth="1"/>
    <col min="16143" max="16384" width="9.140625" style="94"/>
  </cols>
  <sheetData>
    <row r="1" spans="2:19" ht="13.5" thickBot="1"/>
    <row r="2" spans="2:19" ht="39.75" customHeight="1" thickBot="1">
      <c r="B2" s="2529" t="s">
        <v>991</v>
      </c>
      <c r="C2" s="2530"/>
      <c r="D2" s="2530"/>
      <c r="E2" s="2530"/>
      <c r="F2" s="2530"/>
      <c r="G2" s="2530"/>
      <c r="H2" s="2530"/>
      <c r="I2" s="2530"/>
      <c r="J2" s="2530"/>
      <c r="K2" s="2530"/>
      <c r="L2" s="2530"/>
      <c r="M2" s="2530"/>
      <c r="N2" s="2531"/>
    </row>
    <row r="3" spans="2:19" s="433" customFormat="1" ht="15.75" thickBot="1">
      <c r="B3" s="2576" t="s">
        <v>992</v>
      </c>
      <c r="C3" s="2572"/>
      <c r="D3" s="2573"/>
      <c r="E3" s="2571" t="s">
        <v>5</v>
      </c>
      <c r="F3" s="2572"/>
      <c r="G3" s="2573"/>
      <c r="H3" s="2532" t="s">
        <v>8</v>
      </c>
      <c r="I3" s="2574"/>
      <c r="J3" s="2575"/>
      <c r="K3" s="2532" t="s">
        <v>993</v>
      </c>
      <c r="L3" s="2533"/>
      <c r="M3" s="2533"/>
      <c r="N3" s="2534"/>
    </row>
    <row r="4" spans="2:19" s="433" customFormat="1" ht="18.75" customHeight="1" thickBot="1">
      <c r="B4" s="2535"/>
      <c r="C4" s="2536"/>
      <c r="D4" s="2537"/>
      <c r="E4" s="2538" t="str">
        <f>PartName</f>
        <v>Lever</v>
      </c>
      <c r="F4" s="2539"/>
      <c r="G4" s="2540"/>
      <c r="H4" s="2538" t="str">
        <f>PartNumber</f>
        <v>456734RT</v>
      </c>
      <c r="I4" s="2539"/>
      <c r="J4" s="2540"/>
      <c r="K4" s="434"/>
      <c r="L4" s="2541" t="s">
        <v>994</v>
      </c>
      <c r="M4" s="2541"/>
      <c r="N4" s="2542"/>
      <c r="P4" s="494"/>
      <c r="Q4" s="1882" t="s">
        <v>537</v>
      </c>
      <c r="R4" s="1883"/>
      <c r="S4" s="1884"/>
    </row>
    <row r="5" spans="2:19" s="433" customFormat="1" ht="15.75" thickBot="1">
      <c r="B5" s="2613" t="s">
        <v>308</v>
      </c>
      <c r="C5" s="2233"/>
      <c r="D5" s="2234"/>
      <c r="E5" s="2564" t="s">
        <v>995</v>
      </c>
      <c r="F5" s="2233"/>
      <c r="G5" s="2234"/>
      <c r="H5" s="2614" t="s">
        <v>11</v>
      </c>
      <c r="I5" s="2615"/>
      <c r="J5" s="2616"/>
      <c r="K5" s="435"/>
      <c r="L5" s="2560" t="s">
        <v>996</v>
      </c>
      <c r="M5" s="2560"/>
      <c r="N5" s="2561"/>
      <c r="P5" s="502"/>
      <c r="Q5" s="1885" t="s">
        <v>542</v>
      </c>
      <c r="R5" s="1886"/>
      <c r="S5" s="1887"/>
    </row>
    <row r="6" spans="2:19" s="433" customFormat="1" ht="15.95" customHeight="1" thickBot="1">
      <c r="B6" s="2562" t="str">
        <f>SupplierShortName</f>
        <v>RGT</v>
      </c>
      <c r="C6" s="2539"/>
      <c r="D6" s="2540"/>
      <c r="E6" s="2563" t="str">
        <f>Supplieremail</f>
        <v>John.Supplier@rgt.com</v>
      </c>
      <c r="F6" s="2563"/>
      <c r="G6" s="2563"/>
      <c r="H6" s="2538" t="str">
        <f>DrawingNumber</f>
        <v>GH 675612</v>
      </c>
      <c r="I6" s="2539"/>
      <c r="J6" s="2540"/>
      <c r="K6" s="435"/>
      <c r="L6" s="2560"/>
      <c r="M6" s="2560"/>
      <c r="N6" s="2561"/>
      <c r="P6" s="499"/>
      <c r="Q6" s="496" t="s">
        <v>627</v>
      </c>
      <c r="R6" s="497"/>
      <c r="S6" s="498"/>
    </row>
    <row r="7" spans="2:19" s="433" customFormat="1" ht="15.75" thickBot="1">
      <c r="B7" s="2613" t="s">
        <v>437</v>
      </c>
      <c r="C7" s="2233"/>
      <c r="D7" s="2234"/>
      <c r="E7" s="2564" t="s">
        <v>997</v>
      </c>
      <c r="F7" s="2565"/>
      <c r="G7" s="2566"/>
      <c r="H7" s="2614" t="s">
        <v>14</v>
      </c>
      <c r="I7" s="2615"/>
      <c r="J7" s="2616"/>
      <c r="K7" s="435"/>
      <c r="L7" s="2560"/>
      <c r="M7" s="2560"/>
      <c r="N7" s="2561"/>
      <c r="P7" s="500"/>
      <c r="Q7" s="496" t="s">
        <v>556</v>
      </c>
      <c r="R7" s="497"/>
      <c r="S7" s="498"/>
    </row>
    <row r="8" spans="2:19" s="433" customFormat="1" ht="15.95" customHeight="1">
      <c r="B8" s="2562">
        <f>SupplierNumber</f>
        <v>45672</v>
      </c>
      <c r="C8" s="2539"/>
      <c r="D8" s="2540"/>
      <c r="E8" s="2562" t="str">
        <f>[7]INTRO!D47</f>
        <v>555-555-5555</v>
      </c>
      <c r="F8" s="2539"/>
      <c r="G8" s="2540"/>
      <c r="H8" s="2538" t="str">
        <f>EngRevLevel</f>
        <v>C</v>
      </c>
      <c r="I8" s="2539"/>
      <c r="J8" s="2540"/>
      <c r="K8" s="1008"/>
      <c r="L8" s="2567" t="s">
        <v>998</v>
      </c>
      <c r="M8" s="2567"/>
      <c r="N8" s="2568"/>
    </row>
    <row r="9" spans="2:19" s="433" customFormat="1" ht="15">
      <c r="B9" s="2613" t="s">
        <v>999</v>
      </c>
      <c r="C9" s="2233"/>
      <c r="D9" s="2233"/>
      <c r="E9" s="2233"/>
      <c r="F9" s="2233"/>
      <c r="G9" s="2234"/>
      <c r="H9" s="2617" t="s">
        <v>1000</v>
      </c>
      <c r="I9" s="2618"/>
      <c r="J9" s="2618"/>
      <c r="K9" s="435"/>
      <c r="L9" s="2560"/>
      <c r="M9" s="2560"/>
      <c r="N9" s="2561"/>
    </row>
    <row r="10" spans="2:19" s="433" customFormat="1" ht="15.95" customHeight="1" thickBot="1">
      <c r="B10" s="2556" t="str">
        <f>SupplierPlantName</f>
        <v>Raimes Gear Tech - Tennessee Plant</v>
      </c>
      <c r="C10" s="2557"/>
      <c r="D10" s="2557"/>
      <c r="E10" s="2558"/>
      <c r="F10" s="2558"/>
      <c r="G10" s="2559"/>
      <c r="H10" s="1239"/>
      <c r="I10" s="1239"/>
      <c r="J10" s="1239"/>
      <c r="K10" s="1240"/>
      <c r="L10" s="2569"/>
      <c r="M10" s="2569"/>
      <c r="N10" s="2570"/>
    </row>
    <row r="11" spans="2:19" s="93" customFormat="1" ht="15" customHeight="1" thickBot="1">
      <c r="B11" s="445"/>
      <c r="C11" s="446"/>
      <c r="D11" s="446"/>
      <c r="E11" s="446"/>
      <c r="F11" s="446"/>
      <c r="G11" s="446"/>
      <c r="H11" s="197"/>
      <c r="I11" s="197"/>
      <c r="J11" s="197"/>
      <c r="K11" s="197"/>
      <c r="L11" s="396"/>
      <c r="M11" s="396"/>
      <c r="N11" s="447"/>
    </row>
    <row r="12" spans="2:19" s="93" customFormat="1">
      <c r="B12" s="2543" t="s">
        <v>1001</v>
      </c>
      <c r="C12" s="2546" t="s">
        <v>1002</v>
      </c>
      <c r="D12" s="2547"/>
      <c r="E12" s="2547"/>
      <c r="F12" s="2550" t="s">
        <v>1003</v>
      </c>
      <c r="G12" s="2551"/>
      <c r="H12" s="2552"/>
      <c r="I12" s="2546" t="s">
        <v>1004</v>
      </c>
      <c r="J12" s="2547"/>
      <c r="K12" s="2547"/>
      <c r="L12" s="2550" t="s">
        <v>1005</v>
      </c>
      <c r="M12" s="2551"/>
      <c r="N12" s="2552"/>
    </row>
    <row r="13" spans="2:19" s="93" customFormat="1" ht="13.5" thickBot="1">
      <c r="B13" s="2544"/>
      <c r="C13" s="2548"/>
      <c r="D13" s="2549"/>
      <c r="E13" s="2549"/>
      <c r="F13" s="2553"/>
      <c r="G13" s="2554"/>
      <c r="H13" s="2555"/>
      <c r="I13" s="2548"/>
      <c r="J13" s="2549"/>
      <c r="K13" s="2549"/>
      <c r="L13" s="2553"/>
      <c r="M13" s="2554"/>
      <c r="N13" s="2555"/>
    </row>
    <row r="14" spans="2:19" s="93" customFormat="1">
      <c r="B14" s="2544"/>
      <c r="C14" s="2582"/>
      <c r="D14" s="2583"/>
      <c r="E14" s="2583"/>
      <c r="F14" s="2583"/>
      <c r="G14" s="2583"/>
      <c r="H14" s="2584"/>
      <c r="I14" s="2582"/>
      <c r="J14" s="2583"/>
      <c r="K14" s="2583"/>
      <c r="L14" s="2583"/>
      <c r="M14" s="2583"/>
      <c r="N14" s="2584"/>
    </row>
    <row r="15" spans="2:19" s="93" customFormat="1">
      <c r="B15" s="2544"/>
      <c r="C15" s="2582"/>
      <c r="D15" s="2583"/>
      <c r="E15" s="2583"/>
      <c r="F15" s="2583"/>
      <c r="G15" s="2583"/>
      <c r="H15" s="2584"/>
      <c r="I15" s="2582"/>
      <c r="J15" s="2583"/>
      <c r="K15" s="2583"/>
      <c r="L15" s="2583"/>
      <c r="M15" s="2583"/>
      <c r="N15" s="2584"/>
    </row>
    <row r="16" spans="2:19" s="93" customFormat="1">
      <c r="B16" s="2544"/>
      <c r="C16" s="2582"/>
      <c r="D16" s="2583"/>
      <c r="E16" s="2583"/>
      <c r="F16" s="2583"/>
      <c r="G16" s="2583"/>
      <c r="H16" s="2584"/>
      <c r="I16" s="2582"/>
      <c r="J16" s="2583"/>
      <c r="K16" s="2583"/>
      <c r="L16" s="2583"/>
      <c r="M16" s="2583"/>
      <c r="N16" s="2584"/>
    </row>
    <row r="17" spans="2:14" s="93" customFormat="1">
      <c r="B17" s="2544"/>
      <c r="C17" s="2582"/>
      <c r="D17" s="2583"/>
      <c r="E17" s="2583"/>
      <c r="F17" s="2583"/>
      <c r="G17" s="2583"/>
      <c r="H17" s="2584"/>
      <c r="I17" s="2582"/>
      <c r="J17" s="2583"/>
      <c r="K17" s="2583"/>
      <c r="L17" s="2583"/>
      <c r="M17" s="2583"/>
      <c r="N17" s="2584"/>
    </row>
    <row r="18" spans="2:14" s="93" customFormat="1">
      <c r="B18" s="2544"/>
      <c r="C18" s="2582"/>
      <c r="D18" s="2583"/>
      <c r="E18" s="2583"/>
      <c r="F18" s="2583"/>
      <c r="G18" s="2583"/>
      <c r="H18" s="2584"/>
      <c r="I18" s="2582"/>
      <c r="J18" s="2583"/>
      <c r="K18" s="2583"/>
      <c r="L18" s="2583"/>
      <c r="M18" s="2583"/>
      <c r="N18" s="2584"/>
    </row>
    <row r="19" spans="2:14" s="93" customFormat="1">
      <c r="B19" s="2544"/>
      <c r="C19" s="2582"/>
      <c r="D19" s="2583"/>
      <c r="E19" s="2583"/>
      <c r="F19" s="2583"/>
      <c r="G19" s="2583"/>
      <c r="H19" s="2584"/>
      <c r="I19" s="2582"/>
      <c r="J19" s="2583"/>
      <c r="K19" s="2583"/>
      <c r="L19" s="2583"/>
      <c r="M19" s="2583"/>
      <c r="N19" s="2584"/>
    </row>
    <row r="20" spans="2:14" s="93" customFormat="1">
      <c r="B20" s="2544"/>
      <c r="C20" s="2582"/>
      <c r="D20" s="2583"/>
      <c r="E20" s="2583"/>
      <c r="F20" s="2583"/>
      <c r="G20" s="2583"/>
      <c r="H20" s="2584"/>
      <c r="I20" s="2582"/>
      <c r="J20" s="2583"/>
      <c r="K20" s="2583"/>
      <c r="L20" s="2583"/>
      <c r="M20" s="2583"/>
      <c r="N20" s="2584"/>
    </row>
    <row r="21" spans="2:14" s="93" customFormat="1">
      <c r="B21" s="2544"/>
      <c r="C21" s="2582"/>
      <c r="D21" s="2583"/>
      <c r="E21" s="2583"/>
      <c r="F21" s="2583"/>
      <c r="G21" s="2583"/>
      <c r="H21" s="2584"/>
      <c r="I21" s="2582"/>
      <c r="J21" s="2583"/>
      <c r="K21" s="2583"/>
      <c r="L21" s="2583"/>
      <c r="M21" s="2583"/>
      <c r="N21" s="2584"/>
    </row>
    <row r="22" spans="2:14" s="93" customFormat="1">
      <c r="B22" s="2544"/>
      <c r="C22" s="2582"/>
      <c r="D22" s="2583"/>
      <c r="E22" s="2583"/>
      <c r="F22" s="2583"/>
      <c r="G22" s="2583"/>
      <c r="H22" s="2584"/>
      <c r="I22" s="2582"/>
      <c r="J22" s="2583"/>
      <c r="K22" s="2583"/>
      <c r="L22" s="2583"/>
      <c r="M22" s="2583"/>
      <c r="N22" s="2584"/>
    </row>
    <row r="23" spans="2:14" s="93" customFormat="1">
      <c r="B23" s="2544"/>
      <c r="C23" s="2582"/>
      <c r="D23" s="2583"/>
      <c r="E23" s="2583"/>
      <c r="F23" s="2583"/>
      <c r="G23" s="2583"/>
      <c r="H23" s="2584"/>
      <c r="I23" s="2582"/>
      <c r="J23" s="2583"/>
      <c r="K23" s="2583"/>
      <c r="L23" s="2583"/>
      <c r="M23" s="2583"/>
      <c r="N23" s="2584"/>
    </row>
    <row r="24" spans="2:14" s="93" customFormat="1">
      <c r="B24" s="2544"/>
      <c r="C24" s="2582"/>
      <c r="D24" s="2583"/>
      <c r="E24" s="2583"/>
      <c r="F24" s="2583"/>
      <c r="G24" s="2583"/>
      <c r="H24" s="2584"/>
      <c r="I24" s="2582"/>
      <c r="J24" s="2583"/>
      <c r="K24" s="2583"/>
      <c r="L24" s="2583"/>
      <c r="M24" s="2583"/>
      <c r="N24" s="2584"/>
    </row>
    <row r="25" spans="2:14" s="93" customFormat="1">
      <c r="B25" s="2544"/>
      <c r="C25" s="2582"/>
      <c r="D25" s="2583"/>
      <c r="E25" s="2583"/>
      <c r="F25" s="2583"/>
      <c r="G25" s="2583"/>
      <c r="H25" s="2584"/>
      <c r="I25" s="2582"/>
      <c r="J25" s="2583"/>
      <c r="K25" s="2583"/>
      <c r="L25" s="2583"/>
      <c r="M25" s="2583"/>
      <c r="N25" s="2584"/>
    </row>
    <row r="26" spans="2:14" s="93" customFormat="1">
      <c r="B26" s="2544"/>
      <c r="C26" s="2582"/>
      <c r="D26" s="2583"/>
      <c r="E26" s="2583"/>
      <c r="F26" s="2583"/>
      <c r="G26" s="2583"/>
      <c r="H26" s="2584"/>
      <c r="I26" s="2582"/>
      <c r="J26" s="2583"/>
      <c r="K26" s="2583"/>
      <c r="L26" s="2583"/>
      <c r="M26" s="2583"/>
      <c r="N26" s="2584"/>
    </row>
    <row r="27" spans="2:14" s="93" customFormat="1">
      <c r="B27" s="2544"/>
      <c r="C27" s="2582"/>
      <c r="D27" s="2583"/>
      <c r="E27" s="2583"/>
      <c r="F27" s="2583"/>
      <c r="G27" s="2583"/>
      <c r="H27" s="2584"/>
      <c r="I27" s="2582"/>
      <c r="J27" s="2583"/>
      <c r="K27" s="2583"/>
      <c r="L27" s="2583"/>
      <c r="M27" s="2583"/>
      <c r="N27" s="2584"/>
    </row>
    <row r="28" spans="2:14" s="93" customFormat="1" ht="18.75" customHeight="1">
      <c r="B28" s="2544"/>
      <c r="C28" s="2582"/>
      <c r="D28" s="2583"/>
      <c r="E28" s="2583"/>
      <c r="F28" s="2583"/>
      <c r="G28" s="2583"/>
      <c r="H28" s="2584"/>
      <c r="I28" s="2582"/>
      <c r="J28" s="2583"/>
      <c r="K28" s="2583"/>
      <c r="L28" s="2583"/>
      <c r="M28" s="2583"/>
      <c r="N28" s="2584"/>
    </row>
    <row r="29" spans="2:14" s="93" customFormat="1" ht="18.75" customHeight="1" thickBot="1">
      <c r="B29" s="2545"/>
      <c r="C29" s="2585"/>
      <c r="D29" s="2586"/>
      <c r="E29" s="2586"/>
      <c r="F29" s="2586"/>
      <c r="G29" s="2586"/>
      <c r="H29" s="2587"/>
      <c r="I29" s="2585"/>
      <c r="J29" s="2586"/>
      <c r="K29" s="2586"/>
      <c r="L29" s="2586"/>
      <c r="M29" s="2586"/>
      <c r="N29" s="2587"/>
    </row>
    <row r="30" spans="2:14" s="93" customFormat="1" ht="21" customHeight="1">
      <c r="B30" s="448"/>
      <c r="C30" s="449"/>
      <c r="D30" s="449"/>
      <c r="E30" s="449"/>
      <c r="F30" s="449"/>
      <c r="G30" s="449"/>
      <c r="H30" s="449"/>
      <c r="I30" s="449"/>
      <c r="J30" s="449"/>
      <c r="K30" s="449"/>
      <c r="L30" s="449"/>
      <c r="M30" s="449"/>
      <c r="N30" s="450"/>
    </row>
    <row r="31" spans="2:14" s="93" customFormat="1" ht="15">
      <c r="B31" s="2593" t="s">
        <v>1006</v>
      </c>
      <c r="C31" s="442" t="s">
        <v>1007</v>
      </c>
      <c r="D31" s="443"/>
      <c r="E31" s="443" t="s">
        <v>1008</v>
      </c>
      <c r="F31" s="443" t="s">
        <v>1009</v>
      </c>
      <c r="G31" s="443" t="s">
        <v>1010</v>
      </c>
      <c r="H31" s="443" t="s">
        <v>1007</v>
      </c>
      <c r="I31" s="443"/>
      <c r="J31" s="443" t="s">
        <v>1011</v>
      </c>
      <c r="K31" s="2588" t="s">
        <v>1012</v>
      </c>
      <c r="L31" s="2588"/>
      <c r="M31" s="2588"/>
      <c r="N31" s="2589"/>
    </row>
    <row r="32" spans="2:14" s="93" customFormat="1">
      <c r="B32" s="2594"/>
      <c r="C32" s="2590" t="s">
        <v>1013</v>
      </c>
      <c r="D32" s="2591"/>
      <c r="E32" s="436"/>
      <c r="F32" s="436"/>
      <c r="G32" s="436"/>
      <c r="H32" s="2592" t="s">
        <v>1002</v>
      </c>
      <c r="I32" s="2592"/>
      <c r="J32" s="436"/>
      <c r="K32" s="2592" t="s">
        <v>1014</v>
      </c>
      <c r="L32" s="2592"/>
      <c r="M32" s="2592"/>
      <c r="N32" s="451"/>
    </row>
    <row r="33" spans="2:14" s="93" customFormat="1">
      <c r="B33" s="2594"/>
      <c r="C33" s="2578" t="s">
        <v>1015</v>
      </c>
      <c r="D33" s="2579"/>
      <c r="E33" s="437"/>
      <c r="F33" s="437"/>
      <c r="G33" s="437"/>
      <c r="H33" s="2577" t="s">
        <v>1016</v>
      </c>
      <c r="I33" s="2577"/>
      <c r="J33" s="437"/>
      <c r="K33" s="2577" t="s">
        <v>1017</v>
      </c>
      <c r="L33" s="2577"/>
      <c r="M33" s="2577"/>
      <c r="N33" s="1241"/>
    </row>
    <row r="34" spans="2:14" s="93" customFormat="1">
      <c r="B34" s="2594"/>
      <c r="C34" s="2578" t="s">
        <v>1018</v>
      </c>
      <c r="D34" s="2579"/>
      <c r="E34" s="437"/>
      <c r="F34" s="437"/>
      <c r="G34" s="437"/>
      <c r="H34" s="2577" t="s">
        <v>1019</v>
      </c>
      <c r="I34" s="2577"/>
      <c r="J34" s="437"/>
      <c r="K34" s="2577" t="s">
        <v>1020</v>
      </c>
      <c r="L34" s="2577"/>
      <c r="M34" s="2577"/>
      <c r="N34" s="1241"/>
    </row>
    <row r="35" spans="2:14" s="93" customFormat="1">
      <c r="B35" s="2594"/>
      <c r="C35" s="2580" t="s">
        <v>1021</v>
      </c>
      <c r="D35" s="2581"/>
      <c r="E35" s="438"/>
      <c r="F35" s="438"/>
      <c r="G35" s="437"/>
      <c r="H35" s="2577" t="s">
        <v>1022</v>
      </c>
      <c r="I35" s="2577"/>
      <c r="J35" s="437"/>
      <c r="K35" s="2577" t="s">
        <v>1023</v>
      </c>
      <c r="L35" s="2577"/>
      <c r="M35" s="2577"/>
      <c r="N35" s="1241"/>
    </row>
    <row r="36" spans="2:14" s="93" customFormat="1" ht="15">
      <c r="B36" s="2594"/>
      <c r="C36" s="2601" t="s">
        <v>1024</v>
      </c>
      <c r="D36" s="2601"/>
      <c r="E36" s="2602" t="s">
        <v>1025</v>
      </c>
      <c r="F36" s="2602"/>
      <c r="G36" s="52"/>
      <c r="H36" s="2577" t="s">
        <v>1026</v>
      </c>
      <c r="I36" s="2577"/>
      <c r="J36" s="437"/>
      <c r="K36" s="2577" t="s">
        <v>1027</v>
      </c>
      <c r="L36" s="2577"/>
      <c r="M36" s="2577"/>
      <c r="N36" s="1241"/>
    </row>
    <row r="37" spans="2:14" s="93" customFormat="1">
      <c r="B37" s="2603"/>
      <c r="C37" s="1009"/>
      <c r="D37" s="439">
        <f>2.54*C37</f>
        <v>0</v>
      </c>
      <c r="E37" s="436"/>
      <c r="F37" s="439">
        <f>0.45359237*E37</f>
        <v>0</v>
      </c>
      <c r="G37" s="929"/>
      <c r="H37" s="2577" t="s">
        <v>1028</v>
      </c>
      <c r="I37" s="2577"/>
      <c r="J37" s="437"/>
      <c r="K37" s="839"/>
      <c r="L37" s="839"/>
      <c r="M37" s="839"/>
      <c r="N37" s="452"/>
    </row>
    <row r="38" spans="2:14" s="93" customFormat="1">
      <c r="B38" s="448"/>
      <c r="C38" s="453"/>
      <c r="D38" s="453"/>
      <c r="E38" s="453"/>
      <c r="F38" s="453"/>
      <c r="G38" s="453"/>
      <c r="H38" s="453"/>
      <c r="I38" s="453"/>
      <c r="J38" s="453"/>
      <c r="K38" s="453"/>
      <c r="L38" s="453"/>
      <c r="M38" s="453"/>
      <c r="N38" s="454"/>
    </row>
    <row r="39" spans="2:14" ht="13.5" thickBot="1">
      <c r="B39" s="448"/>
      <c r="C39" s="453"/>
      <c r="D39" s="453"/>
      <c r="E39" s="453"/>
      <c r="F39" s="453"/>
      <c r="G39" s="453"/>
      <c r="H39" s="453"/>
      <c r="I39" s="453"/>
      <c r="J39" s="453"/>
      <c r="K39" s="453"/>
      <c r="L39" s="453"/>
      <c r="M39" s="453"/>
      <c r="N39" s="454"/>
    </row>
    <row r="40" spans="2:14" s="93" customFormat="1">
      <c r="B40" s="2543" t="s">
        <v>1001</v>
      </c>
      <c r="C40" s="2546" t="s">
        <v>1029</v>
      </c>
      <c r="D40" s="2547"/>
      <c r="E40" s="2547"/>
      <c r="F40" s="2550" t="s">
        <v>1030</v>
      </c>
      <c r="G40" s="2551"/>
      <c r="H40" s="2552"/>
      <c r="I40" s="2546" t="s">
        <v>1031</v>
      </c>
      <c r="J40" s="2547"/>
      <c r="K40" s="2547"/>
      <c r="L40" s="2550" t="s">
        <v>1032</v>
      </c>
      <c r="M40" s="2551"/>
      <c r="N40" s="2552"/>
    </row>
    <row r="41" spans="2:14" s="93" customFormat="1" ht="13.5" thickBot="1">
      <c r="B41" s="2544"/>
      <c r="C41" s="2548"/>
      <c r="D41" s="2549"/>
      <c r="E41" s="2549"/>
      <c r="F41" s="2553"/>
      <c r="G41" s="2554"/>
      <c r="H41" s="2555"/>
      <c r="I41" s="2548"/>
      <c r="J41" s="2549"/>
      <c r="K41" s="2549"/>
      <c r="L41" s="2553"/>
      <c r="M41" s="2554"/>
      <c r="N41" s="2555"/>
    </row>
    <row r="42" spans="2:14" s="93" customFormat="1">
      <c r="B42" s="2544"/>
      <c r="C42" s="2582"/>
      <c r="D42" s="2583"/>
      <c r="E42" s="2583"/>
      <c r="F42" s="2583"/>
      <c r="G42" s="2583"/>
      <c r="H42" s="2584"/>
      <c r="I42" s="2582"/>
      <c r="J42" s="2583"/>
      <c r="K42" s="2583"/>
      <c r="L42" s="2583"/>
      <c r="M42" s="2583"/>
      <c r="N42" s="2584"/>
    </row>
    <row r="43" spans="2:14" s="93" customFormat="1">
      <c r="B43" s="2544"/>
      <c r="C43" s="2582"/>
      <c r="D43" s="2583"/>
      <c r="E43" s="2583"/>
      <c r="F43" s="2583"/>
      <c r="G43" s="2583"/>
      <c r="H43" s="2584"/>
      <c r="I43" s="2582"/>
      <c r="J43" s="2583"/>
      <c r="K43" s="2583"/>
      <c r="L43" s="2583"/>
      <c r="M43" s="2583"/>
      <c r="N43" s="2584"/>
    </row>
    <row r="44" spans="2:14" s="93" customFormat="1">
      <c r="B44" s="2544"/>
      <c r="C44" s="2582"/>
      <c r="D44" s="2583"/>
      <c r="E44" s="2583"/>
      <c r="F44" s="2583"/>
      <c r="G44" s="2583"/>
      <c r="H44" s="2584"/>
      <c r="I44" s="2582"/>
      <c r="J44" s="2583"/>
      <c r="K44" s="2583"/>
      <c r="L44" s="2583"/>
      <c r="M44" s="2583"/>
      <c r="N44" s="2584"/>
    </row>
    <row r="45" spans="2:14" s="93" customFormat="1">
      <c r="B45" s="2544"/>
      <c r="C45" s="2582"/>
      <c r="D45" s="2583"/>
      <c r="E45" s="2583"/>
      <c r="F45" s="2583"/>
      <c r="G45" s="2583"/>
      <c r="H45" s="2584"/>
      <c r="I45" s="2582"/>
      <c r="J45" s="2583"/>
      <c r="K45" s="2583"/>
      <c r="L45" s="2583"/>
      <c r="M45" s="2583"/>
      <c r="N45" s="2584"/>
    </row>
    <row r="46" spans="2:14" s="93" customFormat="1">
      <c r="B46" s="2544"/>
      <c r="C46" s="2582"/>
      <c r="D46" s="2583"/>
      <c r="E46" s="2583"/>
      <c r="F46" s="2583"/>
      <c r="G46" s="2583"/>
      <c r="H46" s="2584"/>
      <c r="I46" s="2582"/>
      <c r="J46" s="2583"/>
      <c r="K46" s="2583"/>
      <c r="L46" s="2583"/>
      <c r="M46" s="2583"/>
      <c r="N46" s="2584"/>
    </row>
    <row r="47" spans="2:14" s="93" customFormat="1">
      <c r="B47" s="2544"/>
      <c r="C47" s="2582"/>
      <c r="D47" s="2583"/>
      <c r="E47" s="2583"/>
      <c r="F47" s="2583"/>
      <c r="G47" s="2583"/>
      <c r="H47" s="2584"/>
      <c r="I47" s="2582"/>
      <c r="J47" s="2583"/>
      <c r="K47" s="2583"/>
      <c r="L47" s="2583"/>
      <c r="M47" s="2583"/>
      <c r="N47" s="2584"/>
    </row>
    <row r="48" spans="2:14" s="93" customFormat="1">
      <c r="B48" s="2544"/>
      <c r="C48" s="2582"/>
      <c r="D48" s="2583"/>
      <c r="E48" s="2583"/>
      <c r="F48" s="2583"/>
      <c r="G48" s="2583"/>
      <c r="H48" s="2584"/>
      <c r="I48" s="2582"/>
      <c r="J48" s="2583"/>
      <c r="K48" s="2583"/>
      <c r="L48" s="2583"/>
      <c r="M48" s="2583"/>
      <c r="N48" s="2584"/>
    </row>
    <row r="49" spans="2:14" s="93" customFormat="1">
      <c r="B49" s="2544"/>
      <c r="C49" s="2582"/>
      <c r="D49" s="2583"/>
      <c r="E49" s="2583"/>
      <c r="F49" s="2583"/>
      <c r="G49" s="2583"/>
      <c r="H49" s="2584"/>
      <c r="I49" s="2582"/>
      <c r="J49" s="2583"/>
      <c r="K49" s="2583"/>
      <c r="L49" s="2583"/>
      <c r="M49" s="2583"/>
      <c r="N49" s="2584"/>
    </row>
    <row r="50" spans="2:14" s="93" customFormat="1">
      <c r="B50" s="2544"/>
      <c r="C50" s="2582"/>
      <c r="D50" s="2583"/>
      <c r="E50" s="2583"/>
      <c r="F50" s="2583"/>
      <c r="G50" s="2583"/>
      <c r="H50" s="2584"/>
      <c r="I50" s="2582"/>
      <c r="J50" s="2583"/>
      <c r="K50" s="2583"/>
      <c r="L50" s="2583"/>
      <c r="M50" s="2583"/>
      <c r="N50" s="2584"/>
    </row>
    <row r="51" spans="2:14" s="93" customFormat="1">
      <c r="B51" s="2544"/>
      <c r="C51" s="2582"/>
      <c r="D51" s="2583"/>
      <c r="E51" s="2583"/>
      <c r="F51" s="2583"/>
      <c r="G51" s="2583"/>
      <c r="H51" s="2584"/>
      <c r="I51" s="2582"/>
      <c r="J51" s="2583"/>
      <c r="K51" s="2583"/>
      <c r="L51" s="2583"/>
      <c r="M51" s="2583"/>
      <c r="N51" s="2584"/>
    </row>
    <row r="52" spans="2:14" s="93" customFormat="1">
      <c r="B52" s="2544"/>
      <c r="C52" s="2582"/>
      <c r="D52" s="2583"/>
      <c r="E52" s="2583"/>
      <c r="F52" s="2583"/>
      <c r="G52" s="2583"/>
      <c r="H52" s="2584"/>
      <c r="I52" s="2582"/>
      <c r="J52" s="2583"/>
      <c r="K52" s="2583"/>
      <c r="L52" s="2583"/>
      <c r="M52" s="2583"/>
      <c r="N52" s="2584"/>
    </row>
    <row r="53" spans="2:14" s="93" customFormat="1">
      <c r="B53" s="2544"/>
      <c r="C53" s="2582"/>
      <c r="D53" s="2583"/>
      <c r="E53" s="2583"/>
      <c r="F53" s="2583"/>
      <c r="G53" s="2583"/>
      <c r="H53" s="2584"/>
      <c r="I53" s="2582"/>
      <c r="J53" s="2583"/>
      <c r="K53" s="2583"/>
      <c r="L53" s="2583"/>
      <c r="M53" s="2583"/>
      <c r="N53" s="2584"/>
    </row>
    <row r="54" spans="2:14" s="93" customFormat="1">
      <c r="B54" s="2544"/>
      <c r="C54" s="2582"/>
      <c r="D54" s="2583"/>
      <c r="E54" s="2583"/>
      <c r="F54" s="2583"/>
      <c r="G54" s="2583"/>
      <c r="H54" s="2584"/>
      <c r="I54" s="2582"/>
      <c r="J54" s="2583"/>
      <c r="K54" s="2583"/>
      <c r="L54" s="2583"/>
      <c r="M54" s="2583"/>
      <c r="N54" s="2584"/>
    </row>
    <row r="55" spans="2:14" s="93" customFormat="1">
      <c r="B55" s="2544"/>
      <c r="C55" s="2582"/>
      <c r="D55" s="2583"/>
      <c r="E55" s="2583"/>
      <c r="F55" s="2583"/>
      <c r="G55" s="2583"/>
      <c r="H55" s="2584"/>
      <c r="I55" s="2582"/>
      <c r="J55" s="2583"/>
      <c r="K55" s="2583"/>
      <c r="L55" s="2583"/>
      <c r="M55" s="2583"/>
      <c r="N55" s="2584"/>
    </row>
    <row r="56" spans="2:14" s="93" customFormat="1">
      <c r="B56" s="2544"/>
      <c r="C56" s="2582"/>
      <c r="D56" s="2583"/>
      <c r="E56" s="2583"/>
      <c r="F56" s="2583"/>
      <c r="G56" s="2583"/>
      <c r="H56" s="2584"/>
      <c r="I56" s="2582"/>
      <c r="J56" s="2583"/>
      <c r="K56" s="2583"/>
      <c r="L56" s="2583"/>
      <c r="M56" s="2583"/>
      <c r="N56" s="2584"/>
    </row>
    <row r="57" spans="2:14" s="93" customFormat="1" ht="13.5" thickBot="1">
      <c r="B57" s="2545"/>
      <c r="C57" s="2585"/>
      <c r="D57" s="2586"/>
      <c r="E57" s="2586"/>
      <c r="F57" s="2586"/>
      <c r="G57" s="2586"/>
      <c r="H57" s="2587"/>
      <c r="I57" s="2585"/>
      <c r="J57" s="2586"/>
      <c r="K57" s="2586"/>
      <c r="L57" s="2586"/>
      <c r="M57" s="2586"/>
      <c r="N57" s="2587"/>
    </row>
    <row r="58" spans="2:14" ht="21" customHeight="1">
      <c r="B58" s="448"/>
      <c r="C58" s="449"/>
      <c r="D58" s="449"/>
      <c r="E58" s="449"/>
      <c r="F58" s="449"/>
      <c r="G58" s="449"/>
      <c r="H58" s="449"/>
      <c r="I58" s="449"/>
      <c r="J58" s="449"/>
      <c r="K58" s="449"/>
      <c r="L58" s="449"/>
      <c r="M58" s="449"/>
      <c r="N58" s="450"/>
    </row>
    <row r="59" spans="2:14" s="433" customFormat="1" ht="15">
      <c r="B59" s="2593" t="s">
        <v>1033</v>
      </c>
      <c r="C59" s="2596" t="s">
        <v>1034</v>
      </c>
      <c r="D59" s="2597"/>
      <c r="E59" s="2588" t="s">
        <v>1035</v>
      </c>
      <c r="F59" s="2588"/>
      <c r="G59" s="2588" t="s">
        <v>1036</v>
      </c>
      <c r="H59" s="2588"/>
      <c r="I59" s="2588" t="s">
        <v>1037</v>
      </c>
      <c r="J59" s="2588"/>
      <c r="K59" s="444" t="s">
        <v>1038</v>
      </c>
      <c r="L59" s="2588" t="s">
        <v>950</v>
      </c>
      <c r="M59" s="2588"/>
      <c r="N59" s="2589"/>
    </row>
    <row r="60" spans="2:14" s="93" customFormat="1">
      <c r="B60" s="2594"/>
      <c r="C60" s="2598" t="s">
        <v>1029</v>
      </c>
      <c r="D60" s="2599"/>
      <c r="E60" s="2600"/>
      <c r="F60" s="2600"/>
      <c r="G60" s="2600"/>
      <c r="H60" s="2600"/>
      <c r="I60" s="2600"/>
      <c r="J60" s="2600"/>
      <c r="K60" s="440"/>
      <c r="L60" s="2600"/>
      <c r="M60" s="2600"/>
      <c r="N60" s="2604"/>
    </row>
    <row r="61" spans="2:14" s="93" customFormat="1">
      <c r="B61" s="2594"/>
      <c r="C61" s="2605" t="s">
        <v>1039</v>
      </c>
      <c r="D61" s="2606"/>
      <c r="E61" s="2607"/>
      <c r="F61" s="2607"/>
      <c r="G61" s="2607"/>
      <c r="H61" s="2607"/>
      <c r="I61" s="2607"/>
      <c r="J61" s="2607"/>
      <c r="K61" s="441"/>
      <c r="L61" s="2607"/>
      <c r="M61" s="2607"/>
      <c r="N61" s="2608"/>
    </row>
    <row r="62" spans="2:14" s="93" customFormat="1">
      <c r="B62" s="2594"/>
      <c r="C62" s="2605" t="s">
        <v>1040</v>
      </c>
      <c r="D62" s="2606"/>
      <c r="E62" s="2607"/>
      <c r="F62" s="2607"/>
      <c r="G62" s="2607"/>
      <c r="H62" s="2607"/>
      <c r="I62" s="2607"/>
      <c r="J62" s="2607"/>
      <c r="K62" s="441"/>
      <c r="L62" s="2607"/>
      <c r="M62" s="2607"/>
      <c r="N62" s="2608"/>
    </row>
    <row r="63" spans="2:14" s="93" customFormat="1">
      <c r="B63" s="2594"/>
      <c r="C63" s="2605" t="s">
        <v>1041</v>
      </c>
      <c r="D63" s="2606"/>
      <c r="E63" s="2607"/>
      <c r="F63" s="2607"/>
      <c r="G63" s="2607"/>
      <c r="H63" s="2607"/>
      <c r="I63" s="2607"/>
      <c r="J63" s="2607"/>
      <c r="K63" s="441"/>
      <c r="L63" s="2607"/>
      <c r="M63" s="2607"/>
      <c r="N63" s="2608"/>
    </row>
    <row r="64" spans="2:14" s="93" customFormat="1">
      <c r="B64" s="2594"/>
      <c r="C64" s="2605" t="s">
        <v>1042</v>
      </c>
      <c r="D64" s="2606"/>
      <c r="E64" s="2607"/>
      <c r="F64" s="2607"/>
      <c r="G64" s="2607"/>
      <c r="H64" s="2607"/>
      <c r="I64" s="2607"/>
      <c r="J64" s="2607"/>
      <c r="K64" s="441"/>
      <c r="L64" s="2607"/>
      <c r="M64" s="2607"/>
      <c r="N64" s="2608"/>
    </row>
    <row r="65" spans="2:14" s="93" customFormat="1">
      <c r="B65" s="2594"/>
      <c r="C65" s="2605" t="s">
        <v>1043</v>
      </c>
      <c r="D65" s="2606"/>
      <c r="E65" s="2607"/>
      <c r="F65" s="2607"/>
      <c r="G65" s="2607"/>
      <c r="H65" s="2607"/>
      <c r="I65" s="2607"/>
      <c r="J65" s="2607"/>
      <c r="K65" s="441"/>
      <c r="L65" s="2607"/>
      <c r="M65" s="2607"/>
      <c r="N65" s="2608"/>
    </row>
    <row r="66" spans="2:14" s="93" customFormat="1">
      <c r="B66" s="2594"/>
      <c r="C66" s="2605" t="s">
        <v>1044</v>
      </c>
      <c r="D66" s="2606"/>
      <c r="E66" s="2607"/>
      <c r="F66" s="2607"/>
      <c r="G66" s="2607"/>
      <c r="H66" s="2607"/>
      <c r="I66" s="2607"/>
      <c r="J66" s="2607"/>
      <c r="K66" s="441"/>
      <c r="L66" s="2607"/>
      <c r="M66" s="2607"/>
      <c r="N66" s="2608"/>
    </row>
    <row r="67" spans="2:14" s="93" customFormat="1" ht="13.5" thickBot="1">
      <c r="B67" s="2595"/>
      <c r="C67" s="2609" t="s">
        <v>247</v>
      </c>
      <c r="D67" s="2610"/>
      <c r="E67" s="2611"/>
      <c r="F67" s="2611"/>
      <c r="G67" s="2611"/>
      <c r="H67" s="2611"/>
      <c r="I67" s="2611"/>
      <c r="J67" s="2611"/>
      <c r="K67" s="455"/>
      <c r="L67" s="2611"/>
      <c r="M67" s="2611"/>
      <c r="N67" s="2612"/>
    </row>
    <row r="68" spans="2:14" ht="12" customHeight="1"/>
  </sheetData>
  <mergeCells count="107">
    <mergeCell ref="C67:D67"/>
    <mergeCell ref="E67:F67"/>
    <mergeCell ref="G67:H67"/>
    <mergeCell ref="I67:J67"/>
    <mergeCell ref="L67:N67"/>
    <mergeCell ref="Q4:S4"/>
    <mergeCell ref="Q5:S5"/>
    <mergeCell ref="B5:D5"/>
    <mergeCell ref="B7:D7"/>
    <mergeCell ref="B9:G9"/>
    <mergeCell ref="E5:G5"/>
    <mergeCell ref="H5:J5"/>
    <mergeCell ref="H7:J7"/>
    <mergeCell ref="H9:J9"/>
    <mergeCell ref="C65:D65"/>
    <mergeCell ref="E65:F65"/>
    <mergeCell ref="G65:H65"/>
    <mergeCell ref="I65:J65"/>
    <mergeCell ref="L65:N65"/>
    <mergeCell ref="C66:D66"/>
    <mergeCell ref="E66:F66"/>
    <mergeCell ref="G66:H66"/>
    <mergeCell ref="I66:J66"/>
    <mergeCell ref="L66:N66"/>
    <mergeCell ref="C63:D63"/>
    <mergeCell ref="E63:F63"/>
    <mergeCell ref="G63:H63"/>
    <mergeCell ref="I63:J63"/>
    <mergeCell ref="L63:N63"/>
    <mergeCell ref="C64:D64"/>
    <mergeCell ref="E64:F64"/>
    <mergeCell ref="G64:H64"/>
    <mergeCell ref="I64:J64"/>
    <mergeCell ref="L64:N64"/>
    <mergeCell ref="G61:H61"/>
    <mergeCell ref="I61:J61"/>
    <mergeCell ref="L61:N61"/>
    <mergeCell ref="C42:H57"/>
    <mergeCell ref="I42:N57"/>
    <mergeCell ref="C62:D62"/>
    <mergeCell ref="E62:F62"/>
    <mergeCell ref="G62:H62"/>
    <mergeCell ref="I62:J62"/>
    <mergeCell ref="L62:N62"/>
    <mergeCell ref="B59:B67"/>
    <mergeCell ref="C59:D59"/>
    <mergeCell ref="E59:F59"/>
    <mergeCell ref="G59:H59"/>
    <mergeCell ref="I59:J59"/>
    <mergeCell ref="L59:N59"/>
    <mergeCell ref="C60:D60"/>
    <mergeCell ref="E60:F60"/>
    <mergeCell ref="C36:D36"/>
    <mergeCell ref="E36:F36"/>
    <mergeCell ref="H36:I36"/>
    <mergeCell ref="K36:M36"/>
    <mergeCell ref="H37:I37"/>
    <mergeCell ref="B40:B57"/>
    <mergeCell ref="C40:E41"/>
    <mergeCell ref="F40:H41"/>
    <mergeCell ref="I40:K41"/>
    <mergeCell ref="L40:N41"/>
    <mergeCell ref="B31:B37"/>
    <mergeCell ref="G60:H60"/>
    <mergeCell ref="I60:J60"/>
    <mergeCell ref="L60:N60"/>
    <mergeCell ref="C61:D61"/>
    <mergeCell ref="E61:F61"/>
    <mergeCell ref="K33:M33"/>
    <mergeCell ref="C34:D34"/>
    <mergeCell ref="H34:I34"/>
    <mergeCell ref="K34:M34"/>
    <mergeCell ref="C35:D35"/>
    <mergeCell ref="H35:I35"/>
    <mergeCell ref="K35:M35"/>
    <mergeCell ref="L12:N13"/>
    <mergeCell ref="C14:H29"/>
    <mergeCell ref="I14:N29"/>
    <mergeCell ref="K31:N31"/>
    <mergeCell ref="C32:D32"/>
    <mergeCell ref="H32:I32"/>
    <mergeCell ref="K32:M32"/>
    <mergeCell ref="C33:D33"/>
    <mergeCell ref="H33:I33"/>
    <mergeCell ref="B2:N2"/>
    <mergeCell ref="K3:N3"/>
    <mergeCell ref="B4:D4"/>
    <mergeCell ref="E4:G4"/>
    <mergeCell ref="H4:J4"/>
    <mergeCell ref="L4:N4"/>
    <mergeCell ref="B12:B29"/>
    <mergeCell ref="C12:E13"/>
    <mergeCell ref="F12:H13"/>
    <mergeCell ref="I12:K13"/>
    <mergeCell ref="B10:G10"/>
    <mergeCell ref="L5:N7"/>
    <mergeCell ref="B6:D6"/>
    <mergeCell ref="E6:G6"/>
    <mergeCell ref="H6:J6"/>
    <mergeCell ref="E7:G7"/>
    <mergeCell ref="B8:D8"/>
    <mergeCell ref="E8:G8"/>
    <mergeCell ref="H8:J8"/>
    <mergeCell ref="L8:N10"/>
    <mergeCell ref="E3:G3"/>
    <mergeCell ref="H3:J3"/>
    <mergeCell ref="B3:D3"/>
  </mergeCells>
  <pageMargins left="0.5" right="0.5" top="0.5" bottom="0.5" header="0.28999999999999998" footer="0.25"/>
  <pageSetup scale="75" orientation="portrait" r:id="rId1"/>
  <headerFooter alignWithMargins="0">
    <oddFooter>&amp;C&amp;14&amp;A</oddFooter>
  </headerFooter>
  <drawing r:id="rId2"/>
  <legacyDrawing r:id="rId3"/>
  <controls>
    <mc:AlternateContent xmlns:mc="http://schemas.openxmlformats.org/markup-compatibility/2006">
      <mc:Choice Requires="x14">
        <control shapeId="58373" r:id="rId4" name="OptionButton2">
          <controlPr locked="0" defaultSize="0" autoLine="0" r:id="rId5">
            <anchor moveWithCells="1">
              <from>
                <xdr:col>8</xdr:col>
                <xdr:colOff>342900</xdr:colOff>
                <xdr:row>9</xdr:row>
                <xdr:rowOff>0</xdr:rowOff>
              </from>
              <to>
                <xdr:col>9</xdr:col>
                <xdr:colOff>19050</xdr:colOff>
                <xdr:row>10</xdr:row>
                <xdr:rowOff>0</xdr:rowOff>
              </to>
            </anchor>
          </controlPr>
        </control>
      </mc:Choice>
      <mc:Fallback>
        <control shapeId="58373" r:id="rId4" name="OptionButton2"/>
      </mc:Fallback>
    </mc:AlternateContent>
    <mc:AlternateContent xmlns:mc="http://schemas.openxmlformats.org/markup-compatibility/2006">
      <mc:Choice Requires="x14">
        <control shapeId="58372" r:id="rId6" name="OptionButton1">
          <controlPr locked="0" defaultSize="0" autoLine="0" r:id="rId7">
            <anchor moveWithCells="1">
              <from>
                <xdr:col>7</xdr:col>
                <xdr:colOff>295275</xdr:colOff>
                <xdr:row>9</xdr:row>
                <xdr:rowOff>0</xdr:rowOff>
              </from>
              <to>
                <xdr:col>8</xdr:col>
                <xdr:colOff>19050</xdr:colOff>
                <xdr:row>10</xdr:row>
                <xdr:rowOff>0</xdr:rowOff>
              </to>
            </anchor>
          </controlPr>
        </control>
      </mc:Choice>
      <mc:Fallback>
        <control shapeId="58372" r:id="rId6" name="OptionButton1"/>
      </mc:Fallback>
    </mc:AlternateContent>
    <mc:AlternateContent xmlns:mc="http://schemas.openxmlformats.org/markup-compatibility/2006">
      <mc:Choice Requires="x14">
        <control shapeId="58371" r:id="rId8" name="CheckBox3">
          <controlPr locked="0" defaultSize="0" autoLine="0" r:id="rId9">
            <anchor moveWithCells="1">
              <from>
                <xdr:col>10</xdr:col>
                <xdr:colOff>228600</xdr:colOff>
                <xdr:row>8</xdr:row>
                <xdr:rowOff>19050</xdr:rowOff>
              </from>
              <to>
                <xdr:col>10</xdr:col>
                <xdr:colOff>428625</xdr:colOff>
                <xdr:row>9</xdr:row>
                <xdr:rowOff>0</xdr:rowOff>
              </to>
            </anchor>
          </controlPr>
        </control>
      </mc:Choice>
      <mc:Fallback>
        <control shapeId="58371" r:id="rId8" name="CheckBox3"/>
      </mc:Fallback>
    </mc:AlternateContent>
    <mc:AlternateContent xmlns:mc="http://schemas.openxmlformats.org/markup-compatibility/2006">
      <mc:Choice Requires="x14">
        <control shapeId="58370" r:id="rId10" name="CheckBox2">
          <controlPr locked="0" defaultSize="0" autoLine="0" r:id="rId9">
            <anchor moveWithCells="1">
              <from>
                <xdr:col>10</xdr:col>
                <xdr:colOff>228600</xdr:colOff>
                <xdr:row>5</xdr:row>
                <xdr:rowOff>0</xdr:rowOff>
              </from>
              <to>
                <xdr:col>10</xdr:col>
                <xdr:colOff>428625</xdr:colOff>
                <xdr:row>5</xdr:row>
                <xdr:rowOff>171450</xdr:rowOff>
              </to>
            </anchor>
          </controlPr>
        </control>
      </mc:Choice>
      <mc:Fallback>
        <control shapeId="58370" r:id="rId10" name="CheckBox2"/>
      </mc:Fallback>
    </mc:AlternateContent>
    <mc:AlternateContent xmlns:mc="http://schemas.openxmlformats.org/markup-compatibility/2006">
      <mc:Choice Requires="x14">
        <control shapeId="58369" r:id="rId11" name="CheckBox1">
          <controlPr locked="0" defaultSize="0" autoLine="0" r:id="rId9">
            <anchor moveWithCells="1">
              <from>
                <xdr:col>10</xdr:col>
                <xdr:colOff>228600</xdr:colOff>
                <xdr:row>3</xdr:row>
                <xdr:rowOff>38100</xdr:rowOff>
              </from>
              <to>
                <xdr:col>10</xdr:col>
                <xdr:colOff>428625</xdr:colOff>
                <xdr:row>3</xdr:row>
                <xdr:rowOff>209550</xdr:rowOff>
              </to>
            </anchor>
          </controlPr>
        </control>
      </mc:Choice>
      <mc:Fallback>
        <control shapeId="58369" r:id="rId11" name="CheckBox1"/>
      </mc:Fallback>
    </mc:AlternateContent>
  </control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F81DD-A008-47D6-86D5-9C57753C7F94}">
  <sheetPr codeName="Sheet31">
    <tabColor theme="9" tint="-0.249977111117893"/>
  </sheetPr>
  <dimension ref="B2:R39"/>
  <sheetViews>
    <sheetView showGridLines="0" topLeftCell="A4" zoomScaleNormal="100" workbookViewId="0">
      <selection activeCell="O45" sqref="O45"/>
    </sheetView>
  </sheetViews>
  <sheetFormatPr defaultRowHeight="15"/>
  <cols>
    <col min="1" max="1" width="4.7109375" customWidth="1"/>
  </cols>
  <sheetData>
    <row r="2" spans="2:18" ht="26.25" customHeight="1">
      <c r="B2" s="2626" t="s">
        <v>1045</v>
      </c>
      <c r="C2" s="1435"/>
      <c r="D2" s="1435"/>
      <c r="E2" s="1435"/>
      <c r="F2" s="1435"/>
      <c r="G2" s="1435"/>
      <c r="H2" s="1435"/>
      <c r="I2" s="1435"/>
      <c r="J2" s="1435"/>
      <c r="K2" s="1435"/>
      <c r="L2" s="1435"/>
      <c r="M2" s="2627" t="s">
        <v>252</v>
      </c>
      <c r="N2" s="1382"/>
      <c r="O2" s="1382"/>
      <c r="P2" s="1382"/>
      <c r="Q2" s="1382"/>
      <c r="R2" s="1382"/>
    </row>
    <row r="3" spans="2:18">
      <c r="B3" s="1435"/>
      <c r="C3" s="1435"/>
      <c r="D3" s="1435"/>
      <c r="E3" s="1435"/>
      <c r="F3" s="1435"/>
      <c r="G3" s="1435"/>
      <c r="H3" s="1435"/>
      <c r="I3" s="1435"/>
      <c r="J3" s="1435"/>
      <c r="K3" s="1435"/>
      <c r="L3" s="1435"/>
      <c r="M3" s="2628" t="s">
        <v>1046</v>
      </c>
      <c r="N3" s="2629"/>
      <c r="O3" s="2629"/>
      <c r="P3" s="2629"/>
      <c r="Q3" s="2630"/>
      <c r="R3" s="2631"/>
    </row>
    <row r="4" spans="2:18">
      <c r="B4" s="1435"/>
      <c r="C4" s="1435"/>
      <c r="D4" s="1435"/>
      <c r="E4" s="1435"/>
      <c r="F4" s="1435"/>
      <c r="G4" s="1435"/>
      <c r="H4" s="1435"/>
      <c r="I4" s="1435"/>
      <c r="J4" s="1435"/>
      <c r="K4" s="1435"/>
      <c r="L4" s="1435"/>
      <c r="M4" s="2632"/>
      <c r="N4" s="2633"/>
      <c r="O4" s="2633"/>
      <c r="P4" s="2633"/>
      <c r="Q4" s="1532"/>
      <c r="R4" s="2634"/>
    </row>
    <row r="5" spans="2:18">
      <c r="B5" s="1435"/>
      <c r="C5" s="1435"/>
      <c r="D5" s="1435"/>
      <c r="E5" s="1435"/>
      <c r="F5" s="1435"/>
      <c r="G5" s="1435"/>
      <c r="H5" s="1435"/>
      <c r="I5" s="1435"/>
      <c r="J5" s="1435"/>
      <c r="K5" s="1435"/>
      <c r="L5" s="1435"/>
      <c r="M5" s="2632"/>
      <c r="N5" s="2633"/>
      <c r="O5" s="2633"/>
      <c r="P5" s="2633"/>
      <c r="Q5" s="1532"/>
      <c r="R5" s="2634"/>
    </row>
    <row r="6" spans="2:18">
      <c r="B6" s="1435"/>
      <c r="C6" s="1435"/>
      <c r="D6" s="1435"/>
      <c r="E6" s="1435"/>
      <c r="F6" s="1435"/>
      <c r="G6" s="1435"/>
      <c r="H6" s="1435"/>
      <c r="I6" s="1435"/>
      <c r="J6" s="1435"/>
      <c r="K6" s="1435"/>
      <c r="L6" s="1435"/>
      <c r="M6" s="2632"/>
      <c r="N6" s="2633"/>
      <c r="O6" s="2633"/>
      <c r="P6" s="2633"/>
      <c r="Q6" s="1532"/>
      <c r="R6" s="2634"/>
    </row>
    <row r="7" spans="2:18">
      <c r="B7" s="1435"/>
      <c r="C7" s="1435"/>
      <c r="D7" s="1435"/>
      <c r="E7" s="1435"/>
      <c r="F7" s="1435"/>
      <c r="G7" s="1435"/>
      <c r="H7" s="1435"/>
      <c r="I7" s="1435"/>
      <c r="J7" s="1435"/>
      <c r="K7" s="1435"/>
      <c r="L7" s="1435"/>
      <c r="M7" s="2632"/>
      <c r="N7" s="2633"/>
      <c r="O7" s="2633"/>
      <c r="P7" s="2633"/>
      <c r="Q7" s="1532"/>
      <c r="R7" s="2634"/>
    </row>
    <row r="8" spans="2:18">
      <c r="B8" s="1435"/>
      <c r="C8" s="1435"/>
      <c r="D8" s="1435"/>
      <c r="E8" s="1435"/>
      <c r="F8" s="1435"/>
      <c r="G8" s="1435"/>
      <c r="H8" s="1435"/>
      <c r="I8" s="1435"/>
      <c r="J8" s="1435"/>
      <c r="K8" s="1435"/>
      <c r="L8" s="1435"/>
      <c r="M8" s="2632"/>
      <c r="N8" s="2633"/>
      <c r="O8" s="2633"/>
      <c r="P8" s="2633"/>
      <c r="Q8" s="1532"/>
      <c r="R8" s="2634"/>
    </row>
    <row r="9" spans="2:18">
      <c r="B9" s="1435"/>
      <c r="C9" s="1435"/>
      <c r="D9" s="1435"/>
      <c r="E9" s="1435"/>
      <c r="F9" s="1435"/>
      <c r="G9" s="1435"/>
      <c r="H9" s="1435"/>
      <c r="I9" s="1435"/>
      <c r="J9" s="1435"/>
      <c r="K9" s="1435"/>
      <c r="L9" s="1435"/>
      <c r="M9" s="2632"/>
      <c r="N9" s="2633"/>
      <c r="O9" s="2633"/>
      <c r="P9" s="2633"/>
      <c r="Q9" s="1532"/>
      <c r="R9" s="2634"/>
    </row>
    <row r="10" spans="2:18">
      <c r="B10" s="1435"/>
      <c r="C10" s="1435"/>
      <c r="D10" s="1435"/>
      <c r="E10" s="1435"/>
      <c r="F10" s="1435"/>
      <c r="G10" s="1435"/>
      <c r="H10" s="1435"/>
      <c r="I10" s="1435"/>
      <c r="J10" s="1435"/>
      <c r="K10" s="1435"/>
      <c r="L10" s="1435"/>
      <c r="M10" s="2635"/>
      <c r="N10" s="2636"/>
      <c r="O10" s="2636"/>
      <c r="P10" s="2636"/>
      <c r="Q10" s="2637"/>
      <c r="R10" s="2638"/>
    </row>
    <row r="11" spans="2:18" ht="15.75" thickBot="1">
      <c r="B11" s="100"/>
      <c r="C11" s="100"/>
      <c r="D11" s="100"/>
      <c r="E11" s="100"/>
      <c r="F11" s="100"/>
      <c r="G11" s="100"/>
      <c r="H11" s="100"/>
      <c r="I11" s="100"/>
      <c r="J11" s="100"/>
      <c r="K11" s="100"/>
      <c r="L11" s="100"/>
      <c r="M11" s="579"/>
      <c r="N11" s="579"/>
      <c r="O11" s="579"/>
      <c r="P11" s="579"/>
      <c r="Q11" s="578"/>
      <c r="R11" s="578"/>
    </row>
    <row r="12" spans="2:18" ht="21.75" customHeight="1" thickBot="1">
      <c r="B12" s="550"/>
      <c r="C12" s="550"/>
      <c r="D12" s="2619" t="s">
        <v>1047</v>
      </c>
      <c r="E12" s="2620"/>
      <c r="F12" s="550"/>
      <c r="G12" s="550"/>
      <c r="H12" s="550"/>
      <c r="I12" s="550"/>
      <c r="J12" s="550"/>
      <c r="K12" s="550"/>
      <c r="L12" s="2619" t="s">
        <v>1048</v>
      </c>
      <c r="M12" s="2620"/>
      <c r="N12" s="550"/>
      <c r="O12" s="550"/>
      <c r="P12" s="550"/>
    </row>
    <row r="13" spans="2:18">
      <c r="B13" s="2621" t="s">
        <v>1049</v>
      </c>
      <c r="C13" s="2622"/>
      <c r="D13" s="2623"/>
      <c r="E13" s="2624" t="s">
        <v>1050</v>
      </c>
      <c r="F13" s="2622"/>
      <c r="G13" s="2622"/>
      <c r="H13" s="2625"/>
      <c r="J13" s="2621" t="s">
        <v>1049</v>
      </c>
      <c r="K13" s="2622"/>
      <c r="L13" s="2623"/>
      <c r="M13" s="2624" t="s">
        <v>1050</v>
      </c>
      <c r="N13" s="2622"/>
      <c r="O13" s="2622"/>
      <c r="P13" s="2625"/>
    </row>
    <row r="14" spans="2:18">
      <c r="B14" s="428"/>
      <c r="D14" s="429"/>
      <c r="H14" s="429"/>
      <c r="J14" s="428"/>
      <c r="L14" s="429"/>
      <c r="P14" s="429"/>
    </row>
    <row r="15" spans="2:18">
      <c r="B15" s="428"/>
      <c r="D15" s="429"/>
      <c r="H15" s="429"/>
      <c r="J15" s="428"/>
      <c r="L15" s="429"/>
      <c r="P15" s="429"/>
    </row>
    <row r="16" spans="2:18">
      <c r="B16" s="428"/>
      <c r="D16" s="429"/>
      <c r="H16" s="429"/>
      <c r="J16" s="428"/>
      <c r="L16" s="429"/>
      <c r="P16" s="429"/>
    </row>
    <row r="17" spans="2:16">
      <c r="B17" s="428"/>
      <c r="D17" s="429"/>
      <c r="H17" s="429"/>
      <c r="J17" s="428"/>
      <c r="L17" s="429"/>
      <c r="P17" s="429"/>
    </row>
    <row r="18" spans="2:16">
      <c r="B18" s="2639" t="s">
        <v>1051</v>
      </c>
      <c r="C18" s="2640"/>
      <c r="D18" s="2641"/>
      <c r="E18" s="2645" t="s">
        <v>1052</v>
      </c>
      <c r="F18" s="2646"/>
      <c r="G18" s="2646"/>
      <c r="H18" s="2647"/>
      <c r="J18" s="2639" t="s">
        <v>1053</v>
      </c>
      <c r="K18" s="2640"/>
      <c r="L18" s="2641"/>
      <c r="M18" s="2645" t="s">
        <v>1054</v>
      </c>
      <c r="N18" s="2646"/>
      <c r="O18" s="2646"/>
      <c r="P18" s="2647"/>
    </row>
    <row r="19" spans="2:16">
      <c r="B19" s="428"/>
      <c r="D19" s="429"/>
      <c r="H19" s="429"/>
      <c r="J19" s="428"/>
      <c r="L19" s="429"/>
      <c r="M19" s="823" t="s">
        <v>1055</v>
      </c>
      <c r="N19" s="823"/>
      <c r="O19" s="823"/>
      <c r="P19" s="824"/>
    </row>
    <row r="20" spans="2:16">
      <c r="B20" s="428"/>
      <c r="D20" s="429"/>
      <c r="H20" s="429"/>
      <c r="J20" s="428"/>
      <c r="L20" s="429"/>
      <c r="P20" s="429"/>
    </row>
    <row r="21" spans="2:16">
      <c r="B21" s="428"/>
      <c r="D21" s="429"/>
      <c r="H21" s="429"/>
      <c r="J21" s="428"/>
      <c r="L21" s="429"/>
      <c r="P21" s="429"/>
    </row>
    <row r="22" spans="2:16">
      <c r="B22" s="428"/>
      <c r="D22" s="429"/>
      <c r="H22" s="429"/>
      <c r="J22" s="428"/>
      <c r="L22" s="429"/>
      <c r="P22" s="429"/>
    </row>
    <row r="23" spans="2:16">
      <c r="B23" s="428"/>
      <c r="D23" s="429"/>
      <c r="H23" s="429"/>
      <c r="J23" s="428"/>
      <c r="L23" s="429"/>
      <c r="P23" s="429"/>
    </row>
    <row r="24" spans="2:16">
      <c r="B24" s="428"/>
      <c r="D24" s="429"/>
      <c r="H24" s="429"/>
      <c r="J24" s="428"/>
      <c r="L24" s="429"/>
      <c r="P24" s="429"/>
    </row>
    <row r="25" spans="2:16">
      <c r="B25" s="428"/>
      <c r="D25" s="429"/>
      <c r="H25" s="429"/>
      <c r="J25" s="428"/>
      <c r="L25" s="429"/>
      <c r="P25" s="429"/>
    </row>
    <row r="26" spans="2:16">
      <c r="B26" s="428"/>
      <c r="D26" s="429"/>
      <c r="H26" s="429"/>
      <c r="J26" s="428"/>
      <c r="L26" s="429"/>
      <c r="P26" s="429"/>
    </row>
    <row r="27" spans="2:16">
      <c r="B27" s="425"/>
      <c r="C27" s="426"/>
      <c r="D27" s="427"/>
      <c r="E27" s="426"/>
      <c r="F27" s="426"/>
      <c r="G27" s="426"/>
      <c r="H27" s="427"/>
      <c r="J27" s="425"/>
      <c r="K27" s="426"/>
      <c r="L27" s="427"/>
      <c r="M27" s="426"/>
      <c r="N27" s="426"/>
      <c r="O27" s="426"/>
      <c r="P27" s="427"/>
    </row>
    <row r="28" spans="2:16">
      <c r="B28" s="428"/>
      <c r="D28" s="429"/>
      <c r="H28" s="429"/>
      <c r="J28" s="428"/>
      <c r="L28" s="429"/>
      <c r="P28" s="429"/>
    </row>
    <row r="29" spans="2:16">
      <c r="B29" s="428"/>
      <c r="D29" s="429"/>
      <c r="H29" s="429"/>
      <c r="J29" s="428"/>
      <c r="L29" s="429"/>
      <c r="P29" s="429"/>
    </row>
    <row r="30" spans="2:16">
      <c r="B30" s="428"/>
      <c r="D30" s="429"/>
      <c r="H30" s="429"/>
      <c r="J30" s="428"/>
      <c r="L30" s="429"/>
      <c r="P30" s="429"/>
    </row>
    <row r="31" spans="2:16">
      <c r="B31" s="428"/>
      <c r="D31" s="429"/>
      <c r="H31" s="429"/>
      <c r="J31" s="428"/>
      <c r="L31" s="429"/>
      <c r="P31" s="429"/>
    </row>
    <row r="32" spans="2:16" ht="15" customHeight="1">
      <c r="B32" s="2639" t="s">
        <v>1056</v>
      </c>
      <c r="C32" s="2640"/>
      <c r="D32" s="2641"/>
      <c r="E32" s="2642" t="s">
        <v>1057</v>
      </c>
      <c r="F32" s="2643"/>
      <c r="G32" s="2643"/>
      <c r="H32" s="2644"/>
      <c r="J32" s="2639" t="s">
        <v>1058</v>
      </c>
      <c r="K32" s="2640"/>
      <c r="L32" s="2641"/>
      <c r="M32" s="2642" t="s">
        <v>1059</v>
      </c>
      <c r="N32" s="2643"/>
      <c r="O32" s="2643"/>
      <c r="P32" s="2644"/>
    </row>
    <row r="33" spans="2:16">
      <c r="B33" s="428"/>
      <c r="D33" s="429"/>
      <c r="E33" s="2642"/>
      <c r="F33" s="2643"/>
      <c r="G33" s="2643"/>
      <c r="H33" s="2644"/>
      <c r="J33" s="428"/>
      <c r="L33" s="429"/>
      <c r="M33" s="2642"/>
      <c r="N33" s="2643"/>
      <c r="O33" s="2643"/>
      <c r="P33" s="2644"/>
    </row>
    <row r="34" spans="2:16">
      <c r="B34" s="428"/>
      <c r="D34" s="429"/>
      <c r="H34" s="429"/>
      <c r="J34" s="428"/>
      <c r="L34" s="429"/>
      <c r="M34" t="s">
        <v>1060</v>
      </c>
      <c r="P34" s="429"/>
    </row>
    <row r="35" spans="2:16">
      <c r="B35" s="428"/>
      <c r="D35" s="429"/>
      <c r="H35" s="429"/>
      <c r="J35" s="428"/>
      <c r="L35" s="429"/>
      <c r="P35" s="429"/>
    </row>
    <row r="36" spans="2:16">
      <c r="B36" s="428"/>
      <c r="D36" s="429"/>
      <c r="H36" s="429"/>
      <c r="J36" s="428"/>
      <c r="L36" s="429"/>
      <c r="P36" s="429"/>
    </row>
    <row r="37" spans="2:16">
      <c r="B37" s="428"/>
      <c r="D37" s="429"/>
      <c r="H37" s="429"/>
      <c r="J37" s="428"/>
      <c r="L37" s="429"/>
      <c r="P37" s="429"/>
    </row>
    <row r="38" spans="2:16">
      <c r="B38" s="428"/>
      <c r="D38" s="429"/>
      <c r="H38" s="429"/>
      <c r="J38" s="428"/>
      <c r="L38" s="429"/>
      <c r="P38" s="429"/>
    </row>
    <row r="39" spans="2:16">
      <c r="B39" s="430"/>
      <c r="C39" s="431"/>
      <c r="D39" s="432"/>
      <c r="E39" s="431"/>
      <c r="F39" s="431"/>
      <c r="G39" s="431"/>
      <c r="H39" s="432"/>
      <c r="J39" s="430"/>
      <c r="K39" s="431"/>
      <c r="L39" s="432"/>
      <c r="M39" s="431"/>
      <c r="N39" s="431"/>
      <c r="O39" s="431"/>
      <c r="P39" s="432"/>
    </row>
  </sheetData>
  <mergeCells count="17">
    <mergeCell ref="J32:L32"/>
    <mergeCell ref="M32:P33"/>
    <mergeCell ref="J13:L13"/>
    <mergeCell ref="M13:P13"/>
    <mergeCell ref="B32:D32"/>
    <mergeCell ref="E32:H33"/>
    <mergeCell ref="E18:H18"/>
    <mergeCell ref="B18:D18"/>
    <mergeCell ref="J18:L18"/>
    <mergeCell ref="M18:P18"/>
    <mergeCell ref="D12:E12"/>
    <mergeCell ref="B13:D13"/>
    <mergeCell ref="E13:H13"/>
    <mergeCell ref="B2:L10"/>
    <mergeCell ref="M2:R2"/>
    <mergeCell ref="M3:R10"/>
    <mergeCell ref="L12:M12"/>
  </mergeCells>
  <pageMargins left="0.7" right="0.7" top="0.75" bottom="0.75" header="0.3" footer="0.3"/>
  <pageSetup scale="75" orientation="landscape" r:id="rId1"/>
  <headerFooter>
    <oddFooter>&amp;C&amp;14&amp;A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AE5A5-6C48-4683-833B-34880EF172E4}">
  <sheetPr codeName="Sheet32">
    <tabColor theme="9" tint="-0.249977111117893"/>
  </sheetPr>
  <dimension ref="A1:AG56"/>
  <sheetViews>
    <sheetView zoomScaleNormal="100" zoomScaleSheetLayoutView="100" workbookViewId="0">
      <selection activeCell="C3" sqref="C3"/>
    </sheetView>
  </sheetViews>
  <sheetFormatPr defaultColWidth="9.140625" defaultRowHeight="20.100000000000001" customHeight="1"/>
  <cols>
    <col min="1" max="1" width="3.85546875" style="107" customWidth="1"/>
    <col min="2" max="2" width="4.5703125" style="107" customWidth="1"/>
    <col min="3" max="3" width="12.42578125" style="107" customWidth="1"/>
    <col min="4" max="4" width="8" style="107" customWidth="1"/>
    <col min="5" max="5" width="8.7109375" style="372" customWidth="1"/>
    <col min="6" max="6" width="7.5703125" style="372" customWidth="1"/>
    <col min="7" max="7" width="9.140625" style="107" customWidth="1"/>
    <col min="8" max="8" width="6.7109375" style="107" customWidth="1"/>
    <col min="9" max="9" width="14.7109375" style="408" customWidth="1"/>
    <col min="10" max="10" width="14.85546875" style="107" customWidth="1"/>
    <col min="11" max="11" width="12.7109375" style="107" customWidth="1"/>
    <col min="12" max="13" width="3.7109375" style="107" customWidth="1"/>
    <col min="14" max="16384" width="9.140625" style="107"/>
  </cols>
  <sheetData>
    <row r="1" spans="1:33" ht="20.100000000000001" customHeight="1" thickBot="1">
      <c r="A1" s="102"/>
      <c r="B1" s="102"/>
      <c r="C1" s="102"/>
      <c r="D1" s="102"/>
      <c r="E1" s="241"/>
      <c r="F1" s="241"/>
      <c r="G1" s="102"/>
      <c r="H1" s="102"/>
      <c r="I1" s="242"/>
      <c r="J1" s="102"/>
      <c r="K1" s="102"/>
      <c r="L1" s="102"/>
      <c r="M1" s="102"/>
      <c r="N1" s="102"/>
      <c r="O1" s="102"/>
      <c r="P1" s="102"/>
      <c r="Q1" s="102"/>
      <c r="R1" s="102"/>
      <c r="S1" s="102"/>
      <c r="T1" s="102"/>
      <c r="U1" s="102"/>
      <c r="V1" s="102"/>
      <c r="W1" s="102"/>
      <c r="X1" s="102"/>
      <c r="Y1" s="102"/>
      <c r="Z1" s="102"/>
      <c r="AA1" s="102"/>
      <c r="AB1" s="102"/>
      <c r="AC1" s="102"/>
      <c r="AD1" s="102"/>
      <c r="AE1" s="102"/>
      <c r="AF1" s="102"/>
      <c r="AG1" s="102"/>
    </row>
    <row r="2" spans="1:33" ht="57" customHeight="1" thickBot="1">
      <c r="A2" s="102"/>
      <c r="B2" s="2702" t="s">
        <v>1061</v>
      </c>
      <c r="C2" s="2703"/>
      <c r="D2" s="2703"/>
      <c r="E2" s="2703"/>
      <c r="F2" s="2703"/>
      <c r="G2" s="2703"/>
      <c r="H2" s="2703"/>
      <c r="I2" s="2703"/>
      <c r="J2" s="2703"/>
      <c r="K2" s="2703"/>
      <c r="L2" s="2703"/>
      <c r="M2" s="2704"/>
      <c r="N2" s="102"/>
      <c r="O2" s="102"/>
      <c r="P2" s="102"/>
      <c r="Q2" s="102"/>
      <c r="R2" s="102"/>
      <c r="S2" s="102"/>
      <c r="T2" s="102"/>
      <c r="U2" s="102"/>
      <c r="V2" s="102"/>
      <c r="W2" s="102"/>
      <c r="X2" s="102"/>
      <c r="Y2" s="102"/>
      <c r="Z2" s="102"/>
      <c r="AA2" s="102"/>
      <c r="AB2" s="102"/>
      <c r="AC2" s="102"/>
      <c r="AD2" s="102"/>
      <c r="AE2" s="102"/>
      <c r="AF2" s="102"/>
      <c r="AG2" s="102"/>
    </row>
    <row r="3" spans="1:33" ht="20.100000000000001" customHeight="1" thickBot="1">
      <c r="A3" s="102"/>
      <c r="B3" s="1242"/>
      <c r="C3" s="1066" t="s">
        <v>1062</v>
      </c>
      <c r="D3" s="2705" t="str">
        <f>SupplierPlantName</f>
        <v>Raimes Gear Tech - Tennessee Plant</v>
      </c>
      <c r="E3" s="2705"/>
      <c r="F3" s="2705"/>
      <c r="G3" s="2705"/>
      <c r="H3" s="2706"/>
      <c r="I3" s="1243" t="s">
        <v>977</v>
      </c>
      <c r="J3" s="2707" t="str">
        <f>PartNumber</f>
        <v>456734RT</v>
      </c>
      <c r="K3" s="2705"/>
      <c r="L3" s="2705"/>
      <c r="M3" s="2708"/>
      <c r="N3" s="102"/>
      <c r="O3" s="494"/>
      <c r="P3" s="1882" t="s">
        <v>537</v>
      </c>
      <c r="Q3" s="1883"/>
      <c r="R3" s="1884"/>
      <c r="S3" s="102"/>
      <c r="T3" s="102"/>
      <c r="U3" s="102"/>
      <c r="V3" s="102"/>
      <c r="W3" s="102"/>
      <c r="X3" s="102"/>
      <c r="Y3" s="102"/>
      <c r="Z3" s="102"/>
      <c r="AA3" s="102"/>
      <c r="AB3" s="102"/>
      <c r="AC3" s="102"/>
      <c r="AD3" s="102"/>
      <c r="AE3" s="102"/>
      <c r="AF3" s="102"/>
      <c r="AG3" s="102"/>
    </row>
    <row r="4" spans="1:33" ht="20.100000000000001" customHeight="1" thickBot="1">
      <c r="A4" s="102"/>
      <c r="B4" s="1244"/>
      <c r="C4" s="409" t="s">
        <v>978</v>
      </c>
      <c r="D4" s="2709">
        <f>SupplierNumber</f>
        <v>45672</v>
      </c>
      <c r="E4" s="2709"/>
      <c r="F4" s="2709"/>
      <c r="G4" s="2709"/>
      <c r="H4" s="2710"/>
      <c r="I4" s="545" t="s">
        <v>979</v>
      </c>
      <c r="J4" s="2711" t="str">
        <f>PartName</f>
        <v>Lever</v>
      </c>
      <c r="K4" s="2712"/>
      <c r="L4" s="2712"/>
      <c r="M4" s="2713"/>
      <c r="N4" s="102"/>
      <c r="O4" s="502"/>
      <c r="P4" s="1885" t="s">
        <v>542</v>
      </c>
      <c r="Q4" s="1886"/>
      <c r="R4" s="1887"/>
      <c r="S4" s="102"/>
      <c r="T4" s="102"/>
      <c r="U4" s="102"/>
      <c r="V4" s="102"/>
      <c r="W4" s="102"/>
      <c r="X4" s="102"/>
      <c r="Y4" s="102"/>
      <c r="Z4" s="102"/>
      <c r="AA4" s="102"/>
      <c r="AB4" s="102"/>
      <c r="AC4" s="102"/>
      <c r="AD4" s="102"/>
      <c r="AE4" s="102"/>
      <c r="AF4" s="102"/>
      <c r="AG4" s="102"/>
    </row>
    <row r="5" spans="1:33" ht="20.100000000000001" customHeight="1" thickBot="1">
      <c r="A5" s="102"/>
      <c r="B5" s="2714" t="s">
        <v>1063</v>
      </c>
      <c r="C5" s="2715"/>
      <c r="D5" s="2716" t="str">
        <f>SupplierCity</f>
        <v>Memphis</v>
      </c>
      <c r="E5" s="2717"/>
      <c r="F5" s="2717"/>
      <c r="G5" s="2717"/>
      <c r="H5" s="2717"/>
      <c r="I5" s="546" t="s">
        <v>1064</v>
      </c>
      <c r="J5" s="2711" t="str">
        <f>DrawingNumber</f>
        <v>GH 675612</v>
      </c>
      <c r="K5" s="2712"/>
      <c r="L5" s="2712"/>
      <c r="M5" s="2713"/>
      <c r="N5" s="102"/>
      <c r="O5" s="499"/>
      <c r="P5" s="496" t="s">
        <v>627</v>
      </c>
      <c r="Q5" s="497"/>
      <c r="R5" s="498"/>
      <c r="S5" s="102"/>
      <c r="T5" s="102"/>
      <c r="U5" s="102"/>
      <c r="V5" s="102"/>
      <c r="W5" s="102"/>
      <c r="X5" s="102"/>
      <c r="Y5" s="102"/>
      <c r="Z5" s="102"/>
      <c r="AA5" s="102"/>
      <c r="AB5" s="102"/>
      <c r="AC5" s="102"/>
      <c r="AD5" s="102"/>
      <c r="AE5" s="102"/>
      <c r="AF5" s="102"/>
      <c r="AG5" s="102"/>
    </row>
    <row r="6" spans="1:33" ht="20.100000000000001" customHeight="1" thickBot="1">
      <c r="A6" s="102"/>
      <c r="B6" s="2668" t="s">
        <v>1065</v>
      </c>
      <c r="C6" s="2669"/>
      <c r="D6" s="2723" t="str">
        <f>SupplierState</f>
        <v>Tennessee</v>
      </c>
      <c r="E6" s="2724"/>
      <c r="F6" s="2724"/>
      <c r="G6" s="2724"/>
      <c r="H6" s="2724"/>
      <c r="I6" s="547" t="s">
        <v>1066</v>
      </c>
      <c r="J6" s="2725" t="str">
        <f>EngRevLevel</f>
        <v>C</v>
      </c>
      <c r="K6" s="2726"/>
      <c r="L6" s="2726"/>
      <c r="M6" s="2727"/>
      <c r="N6" s="102"/>
      <c r="O6" s="500"/>
      <c r="P6" s="496" t="s">
        <v>556</v>
      </c>
      <c r="Q6" s="497"/>
      <c r="R6" s="498"/>
      <c r="S6" s="102"/>
      <c r="T6" s="102"/>
      <c r="U6" s="102"/>
      <c r="V6" s="102"/>
      <c r="W6" s="102"/>
      <c r="X6" s="102"/>
      <c r="Y6" s="102"/>
      <c r="Z6" s="102"/>
      <c r="AA6" s="102"/>
      <c r="AB6" s="102"/>
      <c r="AC6" s="102"/>
      <c r="AD6" s="102"/>
      <c r="AE6" s="102"/>
      <c r="AF6" s="102"/>
      <c r="AG6" s="102"/>
    </row>
    <row r="7" spans="1:33" ht="20.100000000000001" customHeight="1">
      <c r="A7" s="102"/>
      <c r="B7" s="2674" t="s">
        <v>1067</v>
      </c>
      <c r="C7" s="2675"/>
      <c r="D7" s="2675"/>
      <c r="E7" s="2676"/>
      <c r="F7" s="2676"/>
      <c r="G7" s="2676"/>
      <c r="H7" s="2677"/>
      <c r="I7" s="1245" t="s">
        <v>1068</v>
      </c>
      <c r="J7" s="2670">
        <f>EngRevLevelDate</f>
        <v>42676</v>
      </c>
      <c r="K7" s="2671"/>
      <c r="L7" s="2671"/>
      <c r="M7" s="2672"/>
      <c r="N7" s="102"/>
      <c r="O7" s="397"/>
      <c r="P7" s="398"/>
      <c r="Q7" s="102"/>
      <c r="R7" s="102"/>
      <c r="S7" s="102"/>
      <c r="T7" s="102"/>
      <c r="U7" s="102"/>
      <c r="V7" s="102"/>
      <c r="W7" s="102"/>
      <c r="X7" s="102"/>
      <c r="Y7" s="102"/>
      <c r="Z7" s="102"/>
      <c r="AA7" s="102"/>
      <c r="AB7" s="102"/>
      <c r="AC7" s="102"/>
      <c r="AD7" s="102"/>
      <c r="AE7" s="102"/>
      <c r="AF7" s="102"/>
      <c r="AG7" s="102"/>
    </row>
    <row r="8" spans="1:33" ht="20.100000000000001" customHeight="1">
      <c r="A8" s="102"/>
      <c r="B8" s="2678" t="s">
        <v>984</v>
      </c>
      <c r="C8" s="2679"/>
      <c r="D8" s="2679"/>
      <c r="E8" s="2235"/>
      <c r="F8" s="2673"/>
      <c r="G8" s="2673"/>
      <c r="H8" s="2673"/>
      <c r="I8" s="548" t="s">
        <v>1069</v>
      </c>
      <c r="J8" s="2721" t="str">
        <f>SupplierPhone</f>
        <v>784-356-8934</v>
      </c>
      <c r="K8" s="2717"/>
      <c r="L8" s="2717"/>
      <c r="M8" s="2722"/>
      <c r="N8" s="102"/>
      <c r="O8" s="397"/>
      <c r="P8" s="398"/>
      <c r="Q8" s="102"/>
      <c r="R8" s="102"/>
      <c r="S8" s="102"/>
      <c r="T8" s="102"/>
      <c r="U8" s="102"/>
      <c r="V8" s="102"/>
      <c r="W8" s="102"/>
      <c r="X8" s="102"/>
      <c r="Y8" s="102"/>
      <c r="Z8" s="102"/>
      <c r="AA8" s="102"/>
      <c r="AB8" s="102"/>
      <c r="AC8" s="102"/>
      <c r="AD8" s="102"/>
      <c r="AE8" s="102"/>
      <c r="AF8" s="102"/>
      <c r="AG8" s="102"/>
    </row>
    <row r="9" spans="1:33" ht="20.100000000000001" customHeight="1" thickBot="1">
      <c r="A9" s="102"/>
      <c r="B9" s="2698" t="s">
        <v>1070</v>
      </c>
      <c r="C9" s="2699"/>
      <c r="D9" s="2699"/>
      <c r="E9" s="2700"/>
      <c r="F9" s="2701"/>
      <c r="G9" s="2701"/>
      <c r="H9" s="2701"/>
      <c r="I9" s="549" t="s">
        <v>1071</v>
      </c>
      <c r="J9" s="2718" t="str">
        <f>Supplieremail</f>
        <v>John.Supplier@rgt.com</v>
      </c>
      <c r="K9" s="2719"/>
      <c r="L9" s="2719"/>
      <c r="M9" s="2720"/>
      <c r="N9" s="102"/>
      <c r="O9" s="102"/>
      <c r="P9" s="102"/>
      <c r="Q9" s="102"/>
      <c r="R9" s="102"/>
      <c r="S9" s="102"/>
      <c r="T9" s="102"/>
      <c r="U9" s="102"/>
      <c r="V9" s="102"/>
      <c r="W9" s="102"/>
      <c r="X9" s="102"/>
      <c r="Y9" s="102"/>
      <c r="Z9" s="102"/>
      <c r="AA9" s="102"/>
      <c r="AB9" s="102"/>
      <c r="AC9" s="102"/>
      <c r="AD9" s="102"/>
      <c r="AE9" s="102"/>
      <c r="AF9" s="102"/>
      <c r="AG9" s="102"/>
    </row>
    <row r="10" spans="1:33" s="405" customFormat="1" ht="20.100000000000001" customHeight="1" thickBot="1">
      <c r="A10" s="243"/>
      <c r="B10" s="2648" t="s">
        <v>1072</v>
      </c>
      <c r="C10" s="2649"/>
      <c r="D10" s="2649"/>
      <c r="E10" s="2649"/>
      <c r="F10" s="2649"/>
      <c r="G10" s="2649"/>
      <c r="H10" s="2649"/>
      <c r="I10" s="2649"/>
      <c r="J10" s="2649"/>
      <c r="K10" s="2649"/>
      <c r="L10" s="2649"/>
      <c r="M10" s="2650"/>
      <c r="N10" s="243"/>
      <c r="O10" s="243"/>
      <c r="P10" s="243"/>
      <c r="Q10" s="243"/>
      <c r="R10" s="243"/>
      <c r="S10" s="243"/>
      <c r="T10" s="243"/>
      <c r="U10" s="243"/>
      <c r="V10" s="243"/>
      <c r="W10" s="243"/>
      <c r="X10" s="243"/>
      <c r="Y10" s="243"/>
      <c r="Z10" s="243"/>
      <c r="AA10" s="243"/>
      <c r="AB10" s="243"/>
      <c r="AC10" s="243"/>
      <c r="AD10" s="243"/>
      <c r="AE10" s="243"/>
      <c r="AF10" s="243"/>
      <c r="AG10" s="243"/>
    </row>
    <row r="11" spans="1:33" ht="20.100000000000001" customHeight="1" thickBot="1">
      <c r="A11" s="102"/>
      <c r="B11" s="2468" t="s">
        <v>1073</v>
      </c>
      <c r="C11" s="2469"/>
      <c r="D11" s="2469"/>
      <c r="E11" s="2469"/>
      <c r="F11" s="2469"/>
      <c r="G11" s="2469"/>
      <c r="H11" s="2469"/>
      <c r="I11" s="2469"/>
      <c r="J11" s="2469"/>
      <c r="K11" s="2469"/>
      <c r="L11" s="2469"/>
      <c r="M11" s="2470"/>
      <c r="N11" s="102"/>
      <c r="O11" s="102"/>
      <c r="P11" s="102"/>
      <c r="Q11" s="102"/>
      <c r="R11" s="102"/>
      <c r="S11" s="102"/>
      <c r="T11" s="102"/>
      <c r="U11" s="102"/>
      <c r="V11" s="102"/>
      <c r="W11" s="102"/>
      <c r="X11" s="102"/>
      <c r="Y11" s="102"/>
      <c r="Z11" s="102"/>
      <c r="AA11" s="102"/>
      <c r="AB11" s="102"/>
      <c r="AC11" s="102"/>
      <c r="AD11" s="102"/>
      <c r="AE11" s="102"/>
      <c r="AF11" s="102"/>
      <c r="AG11" s="102"/>
    </row>
    <row r="12" spans="1:33" s="371" customFormat="1" ht="24" customHeight="1">
      <c r="A12" s="116"/>
      <c r="B12" s="2471"/>
      <c r="C12" s="2661"/>
      <c r="D12" s="2661"/>
      <c r="E12" s="2661"/>
      <c r="F12" s="2661"/>
      <c r="G12" s="2686"/>
      <c r="H12" s="2471"/>
      <c r="I12" s="2661"/>
      <c r="J12" s="2661"/>
      <c r="K12" s="2661"/>
      <c r="L12" s="2661"/>
      <c r="M12" s="2686"/>
      <c r="N12" s="116"/>
      <c r="O12" s="116"/>
      <c r="P12" s="116"/>
      <c r="Q12" s="116"/>
      <c r="R12" s="116"/>
      <c r="S12" s="116"/>
      <c r="T12" s="116"/>
      <c r="U12" s="116"/>
      <c r="V12" s="116"/>
      <c r="W12" s="116"/>
      <c r="X12" s="116"/>
      <c r="Y12" s="116"/>
      <c r="Z12" s="116"/>
      <c r="AA12" s="116"/>
      <c r="AB12" s="116"/>
      <c r="AC12" s="116"/>
      <c r="AD12" s="116"/>
      <c r="AE12" s="116"/>
      <c r="AF12" s="116"/>
      <c r="AG12" s="116"/>
    </row>
    <row r="13" spans="1:33" s="154" customFormat="1" ht="24" customHeight="1">
      <c r="A13" s="153"/>
      <c r="B13" s="2662"/>
      <c r="C13" s="1435"/>
      <c r="D13" s="1435"/>
      <c r="E13" s="1435"/>
      <c r="F13" s="1435"/>
      <c r="G13" s="2687"/>
      <c r="H13" s="2662"/>
      <c r="I13" s="1435"/>
      <c r="J13" s="1435"/>
      <c r="K13" s="1435"/>
      <c r="L13" s="1435"/>
      <c r="M13" s="2687"/>
      <c r="N13" s="153"/>
      <c r="O13" s="153"/>
      <c r="P13" s="153"/>
      <c r="Q13" s="153"/>
      <c r="R13" s="153"/>
      <c r="S13" s="153"/>
      <c r="T13" s="153"/>
      <c r="U13" s="153"/>
      <c r="V13" s="153"/>
      <c r="W13" s="153"/>
      <c r="X13" s="153"/>
      <c r="Y13" s="153"/>
      <c r="Z13" s="153"/>
      <c r="AA13" s="153"/>
      <c r="AB13" s="153"/>
      <c r="AC13" s="153"/>
      <c r="AD13" s="153"/>
      <c r="AE13" s="153"/>
      <c r="AF13" s="153"/>
      <c r="AG13" s="153"/>
    </row>
    <row r="14" spans="1:33" s="154" customFormat="1" ht="24" customHeight="1">
      <c r="A14" s="153"/>
      <c r="B14" s="2662"/>
      <c r="C14" s="1435"/>
      <c r="D14" s="1435"/>
      <c r="E14" s="1435"/>
      <c r="F14" s="1435"/>
      <c r="G14" s="2687"/>
      <c r="H14" s="2662"/>
      <c r="I14" s="1435"/>
      <c r="J14" s="1435"/>
      <c r="K14" s="1435"/>
      <c r="L14" s="1435"/>
      <c r="M14" s="2687"/>
      <c r="N14" s="153"/>
      <c r="O14" s="153"/>
      <c r="P14" s="153"/>
      <c r="Q14" s="153"/>
      <c r="R14" s="153"/>
      <c r="S14" s="153"/>
      <c r="T14" s="153"/>
      <c r="U14" s="153"/>
      <c r="V14" s="153"/>
      <c r="W14" s="153"/>
      <c r="X14" s="153"/>
      <c r="Y14" s="153"/>
      <c r="Z14" s="153"/>
      <c r="AA14" s="153"/>
      <c r="AB14" s="153"/>
      <c r="AC14" s="153"/>
      <c r="AD14" s="153"/>
      <c r="AE14" s="153"/>
      <c r="AF14" s="153"/>
      <c r="AG14" s="153"/>
    </row>
    <row r="15" spans="1:33" s="154" customFormat="1" ht="24" customHeight="1">
      <c r="A15" s="153"/>
      <c r="B15" s="2662"/>
      <c r="C15" s="1435"/>
      <c r="D15" s="1435"/>
      <c r="E15" s="1435"/>
      <c r="F15" s="1435"/>
      <c r="G15" s="2687"/>
      <c r="H15" s="2662"/>
      <c r="I15" s="1435"/>
      <c r="J15" s="1435"/>
      <c r="K15" s="1435"/>
      <c r="L15" s="1435"/>
      <c r="M15" s="2687"/>
      <c r="N15" s="153"/>
      <c r="O15" s="153"/>
      <c r="P15" s="153"/>
      <c r="Q15" s="153"/>
      <c r="R15" s="153"/>
      <c r="S15" s="153"/>
      <c r="T15" s="153"/>
      <c r="U15" s="153"/>
      <c r="V15" s="153"/>
      <c r="W15" s="153"/>
      <c r="X15" s="153"/>
      <c r="Y15" s="153"/>
      <c r="Z15" s="153"/>
      <c r="AA15" s="153"/>
      <c r="AB15" s="153"/>
      <c r="AC15" s="153"/>
      <c r="AD15" s="153"/>
      <c r="AE15" s="153"/>
      <c r="AF15" s="153"/>
      <c r="AG15" s="153"/>
    </row>
    <row r="16" spans="1:33" s="154" customFormat="1" ht="24" customHeight="1">
      <c r="A16" s="153"/>
      <c r="B16" s="2662"/>
      <c r="C16" s="1435"/>
      <c r="D16" s="1435"/>
      <c r="E16" s="1435"/>
      <c r="F16" s="1435"/>
      <c r="G16" s="2687"/>
      <c r="H16" s="2662"/>
      <c r="I16" s="1435"/>
      <c r="J16" s="1435"/>
      <c r="K16" s="1435"/>
      <c r="L16" s="1435"/>
      <c r="M16" s="2687"/>
      <c r="N16" s="153"/>
      <c r="O16" s="153"/>
      <c r="P16" s="153"/>
      <c r="Q16" s="153"/>
      <c r="R16" s="153"/>
      <c r="S16" s="153"/>
      <c r="T16" s="153"/>
      <c r="U16" s="153"/>
      <c r="V16" s="153"/>
      <c r="W16" s="153"/>
      <c r="X16" s="153"/>
      <c r="Y16" s="153"/>
      <c r="Z16" s="153"/>
      <c r="AA16" s="153"/>
      <c r="AB16" s="153"/>
      <c r="AC16" s="153"/>
      <c r="AD16" s="153"/>
      <c r="AE16" s="153"/>
      <c r="AF16" s="153"/>
      <c r="AG16" s="153"/>
    </row>
    <row r="17" spans="1:33" s="154" customFormat="1" ht="24" customHeight="1">
      <c r="A17" s="153"/>
      <c r="B17" s="2662"/>
      <c r="C17" s="1435"/>
      <c r="D17" s="1435"/>
      <c r="E17" s="1435"/>
      <c r="F17" s="1435"/>
      <c r="G17" s="2687"/>
      <c r="H17" s="2662"/>
      <c r="I17" s="1435"/>
      <c r="J17" s="1435"/>
      <c r="K17" s="1435"/>
      <c r="L17" s="1435"/>
      <c r="M17" s="2687"/>
      <c r="N17" s="153"/>
      <c r="O17" s="153"/>
      <c r="P17" s="153"/>
      <c r="Q17" s="153"/>
      <c r="R17" s="153"/>
      <c r="S17" s="153"/>
      <c r="T17" s="153"/>
      <c r="U17" s="153"/>
      <c r="V17" s="153"/>
      <c r="W17" s="153"/>
      <c r="X17" s="153"/>
      <c r="Y17" s="153"/>
      <c r="Z17" s="153"/>
      <c r="AA17" s="153"/>
      <c r="AB17" s="153"/>
      <c r="AC17" s="153"/>
      <c r="AD17" s="153"/>
      <c r="AE17" s="153"/>
      <c r="AF17" s="153"/>
      <c r="AG17" s="153"/>
    </row>
    <row r="18" spans="1:33" s="154" customFormat="1" ht="24" customHeight="1">
      <c r="A18" s="153"/>
      <c r="B18" s="2662"/>
      <c r="C18" s="1435"/>
      <c r="D18" s="1435"/>
      <c r="E18" s="1435"/>
      <c r="F18" s="1435"/>
      <c r="G18" s="2687"/>
      <c r="H18" s="2662"/>
      <c r="I18" s="1435"/>
      <c r="J18" s="1435"/>
      <c r="K18" s="1435"/>
      <c r="L18" s="1435"/>
      <c r="M18" s="2687"/>
      <c r="N18" s="153"/>
      <c r="O18" s="153"/>
      <c r="P18" s="153"/>
      <c r="Q18" s="153"/>
      <c r="R18" s="153"/>
      <c r="S18" s="153"/>
      <c r="T18" s="153"/>
      <c r="U18" s="153"/>
      <c r="V18" s="153"/>
      <c r="W18" s="153"/>
      <c r="X18" s="153"/>
      <c r="Y18" s="153"/>
      <c r="Z18" s="153"/>
      <c r="AA18" s="153"/>
      <c r="AB18" s="153"/>
      <c r="AC18" s="153"/>
      <c r="AD18" s="153"/>
      <c r="AE18" s="153"/>
      <c r="AF18" s="153"/>
      <c r="AG18" s="153"/>
    </row>
    <row r="19" spans="1:33" s="154" customFormat="1" ht="24" customHeight="1">
      <c r="A19" s="153"/>
      <c r="B19" s="2662"/>
      <c r="C19" s="1435"/>
      <c r="D19" s="1435"/>
      <c r="E19" s="1435"/>
      <c r="F19" s="1435"/>
      <c r="G19" s="2687"/>
      <c r="H19" s="2662"/>
      <c r="I19" s="1435"/>
      <c r="J19" s="1435"/>
      <c r="K19" s="1435"/>
      <c r="L19" s="1435"/>
      <c r="M19" s="2687"/>
      <c r="N19" s="153"/>
      <c r="O19" s="153"/>
      <c r="P19" s="153"/>
      <c r="Q19" s="153"/>
      <c r="R19" s="153"/>
      <c r="S19" s="153"/>
      <c r="T19" s="153"/>
      <c r="U19" s="153"/>
      <c r="V19" s="153"/>
      <c r="W19" s="153"/>
      <c r="X19" s="153"/>
      <c r="Y19" s="153"/>
      <c r="Z19" s="153"/>
      <c r="AA19" s="153"/>
      <c r="AB19" s="153"/>
      <c r="AC19" s="153"/>
      <c r="AD19" s="153"/>
      <c r="AE19" s="153"/>
      <c r="AF19" s="153"/>
      <c r="AG19" s="153"/>
    </row>
    <row r="20" spans="1:33" s="154" customFormat="1" ht="24" customHeight="1">
      <c r="A20" s="153"/>
      <c r="B20" s="2662"/>
      <c r="C20" s="1435"/>
      <c r="D20" s="1435"/>
      <c r="E20" s="1435"/>
      <c r="F20" s="1435"/>
      <c r="G20" s="2687"/>
      <c r="H20" s="2662"/>
      <c r="I20" s="1435"/>
      <c r="J20" s="1435"/>
      <c r="K20" s="1435"/>
      <c r="L20" s="1435"/>
      <c r="M20" s="2687"/>
      <c r="N20" s="153"/>
      <c r="O20" s="153"/>
      <c r="P20" s="153"/>
      <c r="Q20" s="153"/>
      <c r="R20" s="153"/>
      <c r="S20" s="153"/>
      <c r="T20" s="153"/>
      <c r="U20" s="153"/>
      <c r="V20" s="153"/>
      <c r="W20" s="153"/>
      <c r="X20" s="153"/>
      <c r="Y20" s="153"/>
      <c r="Z20" s="153"/>
      <c r="AA20" s="153"/>
      <c r="AB20" s="153"/>
      <c r="AC20" s="153"/>
      <c r="AD20" s="153"/>
      <c r="AE20" s="153"/>
      <c r="AF20" s="153"/>
      <c r="AG20" s="153"/>
    </row>
    <row r="21" spans="1:33" s="154" customFormat="1" ht="24" customHeight="1">
      <c r="A21" s="153"/>
      <c r="B21" s="2662"/>
      <c r="C21" s="1435"/>
      <c r="D21" s="1435"/>
      <c r="E21" s="1435"/>
      <c r="F21" s="1435"/>
      <c r="G21" s="2687"/>
      <c r="H21" s="2662"/>
      <c r="I21" s="1435"/>
      <c r="J21" s="1435"/>
      <c r="K21" s="1435"/>
      <c r="L21" s="1435"/>
      <c r="M21" s="2687"/>
      <c r="N21" s="153"/>
      <c r="O21" s="153"/>
      <c r="P21" s="153"/>
      <c r="Q21" s="153"/>
      <c r="R21" s="153"/>
      <c r="S21" s="153"/>
      <c r="T21" s="153"/>
      <c r="U21" s="153"/>
      <c r="V21" s="153"/>
      <c r="W21" s="153"/>
      <c r="X21" s="153"/>
      <c r="Y21" s="153"/>
      <c r="Z21" s="153"/>
      <c r="AA21" s="153"/>
      <c r="AB21" s="153"/>
      <c r="AC21" s="153"/>
      <c r="AD21" s="153"/>
      <c r="AE21" s="153"/>
      <c r="AF21" s="153"/>
      <c r="AG21" s="153"/>
    </row>
    <row r="22" spans="1:33" s="154" customFormat="1" ht="24" customHeight="1" thickBot="1">
      <c r="A22" s="153"/>
      <c r="B22" s="2663"/>
      <c r="C22" s="2664"/>
      <c r="D22" s="2664"/>
      <c r="E22" s="2664"/>
      <c r="F22" s="2664"/>
      <c r="G22" s="2688"/>
      <c r="H22" s="2663"/>
      <c r="I22" s="2664"/>
      <c r="J22" s="2664"/>
      <c r="K22" s="2664"/>
      <c r="L22" s="2664"/>
      <c r="M22" s="2688"/>
      <c r="N22" s="153"/>
      <c r="O22" s="153"/>
      <c r="P22" s="153"/>
      <c r="Q22" s="153"/>
      <c r="R22" s="153"/>
      <c r="S22" s="153"/>
      <c r="T22" s="153"/>
      <c r="U22" s="153"/>
      <c r="V22" s="153"/>
      <c r="W22" s="153"/>
      <c r="X22" s="153"/>
      <c r="Y22" s="153"/>
      <c r="Z22" s="153"/>
      <c r="AA22" s="153"/>
      <c r="AB22" s="153"/>
      <c r="AC22" s="153"/>
      <c r="AD22" s="153"/>
      <c r="AE22" s="153"/>
      <c r="AF22" s="153"/>
      <c r="AG22" s="153"/>
    </row>
    <row r="23" spans="1:33" s="154" customFormat="1" ht="20.100000000000001" customHeight="1" thickBot="1">
      <c r="A23" s="153"/>
      <c r="B23" s="2683" t="s">
        <v>1074</v>
      </c>
      <c r="C23" s="2684"/>
      <c r="D23" s="2684"/>
      <c r="E23" s="2684"/>
      <c r="F23" s="2684"/>
      <c r="G23" s="2685"/>
      <c r="H23" s="2683" t="s">
        <v>1075</v>
      </c>
      <c r="I23" s="2684"/>
      <c r="J23" s="2684"/>
      <c r="K23" s="2684"/>
      <c r="L23" s="2684"/>
      <c r="M23" s="2685"/>
      <c r="N23" s="153"/>
      <c r="O23" s="153"/>
      <c r="P23" s="153"/>
      <c r="Q23" s="153"/>
      <c r="R23" s="153"/>
      <c r="S23" s="153"/>
      <c r="T23" s="153"/>
      <c r="U23" s="153"/>
      <c r="V23" s="153"/>
      <c r="W23" s="153"/>
      <c r="X23" s="153"/>
      <c r="Y23" s="153"/>
      <c r="Z23" s="153"/>
      <c r="AA23" s="153"/>
      <c r="AB23" s="153"/>
      <c r="AC23" s="153"/>
      <c r="AD23" s="153"/>
      <c r="AE23" s="153"/>
      <c r="AF23" s="153"/>
      <c r="AG23" s="153"/>
    </row>
    <row r="24" spans="1:33" s="154" customFormat="1" ht="24" customHeight="1">
      <c r="A24" s="153"/>
      <c r="B24" s="2471"/>
      <c r="C24" s="2661"/>
      <c r="D24" s="2661"/>
      <c r="E24" s="2661"/>
      <c r="F24" s="2661"/>
      <c r="G24" s="2661"/>
      <c r="H24" s="2689" t="s">
        <v>1076</v>
      </c>
      <c r="I24" s="2690"/>
      <c r="J24" s="2691"/>
      <c r="K24" s="2665"/>
      <c r="L24" s="2666"/>
      <c r="M24" s="2667"/>
      <c r="N24" s="153"/>
      <c r="O24" s="153"/>
      <c r="P24" s="153"/>
      <c r="Q24" s="153"/>
      <c r="R24" s="153"/>
      <c r="S24" s="153"/>
      <c r="T24" s="153"/>
      <c r="U24" s="153"/>
      <c r="V24" s="153"/>
      <c r="W24" s="153"/>
      <c r="X24" s="153"/>
      <c r="Y24" s="153"/>
      <c r="Z24" s="153"/>
      <c r="AA24" s="153"/>
      <c r="AB24" s="153"/>
      <c r="AC24" s="153"/>
      <c r="AD24" s="153"/>
      <c r="AE24" s="153"/>
      <c r="AF24" s="153"/>
      <c r="AG24" s="153"/>
    </row>
    <row r="25" spans="1:33" s="154" customFormat="1" ht="24" customHeight="1">
      <c r="A25" s="153"/>
      <c r="B25" s="2662"/>
      <c r="C25" s="1435"/>
      <c r="D25" s="1435"/>
      <c r="E25" s="1435"/>
      <c r="F25" s="1435"/>
      <c r="G25" s="1435"/>
      <c r="H25" s="2658" t="s">
        <v>1077</v>
      </c>
      <c r="I25" s="2659"/>
      <c r="J25" s="2660"/>
      <c r="K25" s="2651"/>
      <c r="L25" s="1260"/>
      <c r="M25" s="1261"/>
      <c r="N25" s="153"/>
      <c r="O25" s="153"/>
      <c r="P25" s="153"/>
      <c r="Q25" s="153"/>
      <c r="R25" s="153"/>
      <c r="S25" s="153"/>
      <c r="T25" s="153"/>
      <c r="U25" s="153"/>
      <c r="V25" s="153"/>
      <c r="W25" s="153"/>
      <c r="X25" s="153"/>
      <c r="Y25" s="153"/>
      <c r="Z25" s="153"/>
      <c r="AA25" s="153"/>
      <c r="AB25" s="153"/>
      <c r="AC25" s="153"/>
      <c r="AD25" s="153"/>
      <c r="AE25" s="153"/>
      <c r="AF25" s="153"/>
      <c r="AG25" s="153"/>
    </row>
    <row r="26" spans="1:33" s="154" customFormat="1" ht="24" customHeight="1">
      <c r="A26" s="153"/>
      <c r="B26" s="2662"/>
      <c r="C26" s="1435"/>
      <c r="D26" s="1435"/>
      <c r="E26" s="1435"/>
      <c r="F26" s="1435"/>
      <c r="G26" s="1435"/>
      <c r="H26" s="2658" t="s">
        <v>1078</v>
      </c>
      <c r="I26" s="2659"/>
      <c r="J26" s="2660"/>
      <c r="K26" s="2651"/>
      <c r="L26" s="1260"/>
      <c r="M26" s="1261"/>
      <c r="N26" s="153"/>
      <c r="O26" s="153"/>
      <c r="P26" s="153"/>
      <c r="Q26" s="153"/>
      <c r="R26" s="153"/>
      <c r="S26" s="153"/>
      <c r="T26" s="153"/>
      <c r="U26" s="153"/>
      <c r="V26" s="153"/>
      <c r="W26" s="153"/>
      <c r="X26" s="153"/>
      <c r="Y26" s="153"/>
      <c r="Z26" s="153"/>
      <c r="AA26" s="153"/>
      <c r="AB26" s="153"/>
      <c r="AC26" s="153"/>
      <c r="AD26" s="153"/>
      <c r="AE26" s="153"/>
      <c r="AF26" s="153"/>
      <c r="AG26" s="153"/>
    </row>
    <row r="27" spans="1:33" s="154" customFormat="1" ht="24" customHeight="1">
      <c r="A27" s="153"/>
      <c r="B27" s="2662"/>
      <c r="C27" s="1435"/>
      <c r="D27" s="1435"/>
      <c r="E27" s="1435"/>
      <c r="F27" s="1435"/>
      <c r="G27" s="1435"/>
      <c r="H27" s="2658" t="s">
        <v>1079</v>
      </c>
      <c r="I27" s="2659"/>
      <c r="J27" s="2660"/>
      <c r="K27" s="2651"/>
      <c r="L27" s="1260"/>
      <c r="M27" s="1261"/>
      <c r="N27" s="153"/>
      <c r="O27" s="153"/>
      <c r="P27" s="153"/>
      <c r="Q27" s="153"/>
      <c r="R27" s="153"/>
      <c r="S27" s="153"/>
      <c r="T27" s="153"/>
      <c r="U27" s="153"/>
      <c r="V27" s="153"/>
      <c r="W27" s="153"/>
      <c r="X27" s="153"/>
      <c r="Y27" s="153"/>
      <c r="Z27" s="153"/>
      <c r="AA27" s="153"/>
      <c r="AB27" s="153"/>
      <c r="AC27" s="153"/>
      <c r="AD27" s="153"/>
      <c r="AE27" s="153"/>
      <c r="AF27" s="153"/>
      <c r="AG27" s="153"/>
    </row>
    <row r="28" spans="1:33" s="154" customFormat="1" ht="24" customHeight="1">
      <c r="A28" s="153"/>
      <c r="B28" s="2662"/>
      <c r="C28" s="1435"/>
      <c r="D28" s="1435"/>
      <c r="E28" s="1435"/>
      <c r="F28" s="1435"/>
      <c r="G28" s="1435"/>
      <c r="H28" s="2658" t="s">
        <v>1080</v>
      </c>
      <c r="I28" s="2659"/>
      <c r="J28" s="2660"/>
      <c r="K28" s="2651"/>
      <c r="L28" s="1260"/>
      <c r="M28" s="1261"/>
      <c r="N28" s="153"/>
      <c r="O28" s="153"/>
      <c r="P28" s="153"/>
      <c r="Q28" s="153"/>
      <c r="R28" s="153"/>
      <c r="S28" s="153"/>
      <c r="T28" s="153"/>
      <c r="U28" s="153"/>
      <c r="V28" s="153"/>
      <c r="W28" s="153"/>
      <c r="X28" s="153"/>
      <c r="Y28" s="153"/>
      <c r="Z28" s="153"/>
      <c r="AA28" s="153"/>
      <c r="AB28" s="153"/>
      <c r="AC28" s="153"/>
      <c r="AD28" s="153"/>
      <c r="AE28" s="153"/>
      <c r="AF28" s="153"/>
      <c r="AG28" s="153"/>
    </row>
    <row r="29" spans="1:33" s="154" customFormat="1" ht="24" customHeight="1">
      <c r="A29" s="153"/>
      <c r="B29" s="2662"/>
      <c r="C29" s="1435"/>
      <c r="D29" s="1435"/>
      <c r="E29" s="1435"/>
      <c r="F29" s="1435"/>
      <c r="G29" s="1435"/>
      <c r="H29" s="2658" t="s">
        <v>1081</v>
      </c>
      <c r="I29" s="2659"/>
      <c r="J29" s="2660"/>
      <c r="K29" s="2651"/>
      <c r="L29" s="1260"/>
      <c r="M29" s="1261"/>
      <c r="N29" s="153"/>
      <c r="O29" s="153"/>
      <c r="P29" s="153"/>
      <c r="Q29" s="153"/>
      <c r="R29" s="153"/>
      <c r="S29" s="153"/>
      <c r="T29" s="153"/>
      <c r="U29" s="153"/>
      <c r="V29" s="153"/>
      <c r="W29" s="153"/>
      <c r="X29" s="153"/>
      <c r="Y29" s="153"/>
      <c r="Z29" s="153"/>
      <c r="AA29" s="153"/>
      <c r="AB29" s="153"/>
      <c r="AC29" s="153"/>
      <c r="AD29" s="153"/>
      <c r="AE29" s="153"/>
      <c r="AF29" s="153"/>
      <c r="AG29" s="153"/>
    </row>
    <row r="30" spans="1:33" s="154" customFormat="1" ht="24" customHeight="1">
      <c r="A30" s="153"/>
      <c r="B30" s="2662"/>
      <c r="C30" s="1435"/>
      <c r="D30" s="1435"/>
      <c r="E30" s="1435"/>
      <c r="F30" s="1435"/>
      <c r="G30" s="1435"/>
      <c r="H30" s="2658" t="s">
        <v>1082</v>
      </c>
      <c r="I30" s="2659"/>
      <c r="J30" s="2660"/>
      <c r="K30" s="2651"/>
      <c r="L30" s="1260"/>
      <c r="M30" s="1261"/>
      <c r="N30" s="153"/>
      <c r="O30" s="153"/>
      <c r="P30" s="153"/>
      <c r="Q30" s="153"/>
      <c r="R30" s="153"/>
      <c r="S30" s="153"/>
      <c r="T30" s="153"/>
      <c r="U30" s="153"/>
      <c r="V30" s="153"/>
      <c r="W30" s="153"/>
      <c r="X30" s="153"/>
      <c r="Y30" s="153"/>
      <c r="Z30" s="153"/>
      <c r="AA30" s="153"/>
      <c r="AB30" s="153"/>
      <c r="AC30" s="153"/>
      <c r="AD30" s="153"/>
      <c r="AE30" s="153"/>
      <c r="AF30" s="153"/>
      <c r="AG30" s="153"/>
    </row>
    <row r="31" spans="1:33" s="154" customFormat="1" ht="24" customHeight="1">
      <c r="A31" s="153"/>
      <c r="B31" s="2662"/>
      <c r="C31" s="1435"/>
      <c r="D31" s="1435"/>
      <c r="E31" s="1435"/>
      <c r="F31" s="1435"/>
      <c r="G31" s="1435"/>
      <c r="H31" s="2658" t="s">
        <v>1083</v>
      </c>
      <c r="I31" s="2659"/>
      <c r="J31" s="2660"/>
      <c r="K31" s="2651"/>
      <c r="L31" s="1260"/>
      <c r="M31" s="1261"/>
      <c r="N31" s="153"/>
      <c r="O31" s="153"/>
      <c r="P31" s="153"/>
      <c r="Q31" s="153"/>
      <c r="R31" s="153"/>
      <c r="S31" s="153"/>
      <c r="T31" s="153"/>
      <c r="U31" s="153"/>
      <c r="V31" s="153"/>
      <c r="W31" s="153"/>
      <c r="X31" s="153"/>
      <c r="Y31" s="153"/>
      <c r="Z31" s="153"/>
      <c r="AA31" s="153"/>
      <c r="AB31" s="153"/>
      <c r="AC31" s="153"/>
      <c r="AD31" s="153"/>
      <c r="AE31" s="153"/>
      <c r="AF31" s="153"/>
      <c r="AG31" s="153"/>
    </row>
    <row r="32" spans="1:33" s="154" customFormat="1" ht="24" customHeight="1">
      <c r="A32" s="153"/>
      <c r="B32" s="2662"/>
      <c r="C32" s="1435"/>
      <c r="D32" s="1435"/>
      <c r="E32" s="1435"/>
      <c r="F32" s="1435"/>
      <c r="G32" s="1435"/>
      <c r="H32" s="2658" t="s">
        <v>1084</v>
      </c>
      <c r="I32" s="2659"/>
      <c r="J32" s="2660"/>
      <c r="K32" s="2651"/>
      <c r="L32" s="1260"/>
      <c r="M32" s="1261"/>
      <c r="N32" s="153"/>
      <c r="O32" s="153"/>
      <c r="P32" s="153"/>
      <c r="Q32" s="153"/>
      <c r="R32" s="153"/>
      <c r="S32" s="153"/>
      <c r="T32" s="153"/>
      <c r="U32" s="153"/>
      <c r="V32" s="153"/>
      <c r="W32" s="153"/>
      <c r="X32" s="153"/>
      <c r="Y32" s="153"/>
      <c r="Z32" s="153"/>
      <c r="AA32" s="153"/>
      <c r="AB32" s="153"/>
      <c r="AC32" s="153"/>
      <c r="AD32" s="153"/>
      <c r="AE32" s="153"/>
      <c r="AF32" s="153"/>
      <c r="AG32" s="153"/>
    </row>
    <row r="33" spans="1:33" s="154" customFormat="1" ht="24" customHeight="1">
      <c r="A33" s="153"/>
      <c r="B33" s="2662"/>
      <c r="C33" s="1435"/>
      <c r="D33" s="1435"/>
      <c r="E33" s="1435"/>
      <c r="F33" s="1435"/>
      <c r="G33" s="1435"/>
      <c r="H33" s="2692" t="s">
        <v>1085</v>
      </c>
      <c r="I33" s="2693"/>
      <c r="J33" s="2694"/>
      <c r="K33" s="2652"/>
      <c r="L33" s="2653"/>
      <c r="M33" s="2654"/>
      <c r="N33" s="153"/>
      <c r="O33" s="153"/>
      <c r="P33" s="153"/>
      <c r="Q33" s="153"/>
      <c r="R33" s="153"/>
      <c r="S33" s="153"/>
      <c r="T33" s="153"/>
      <c r="U33" s="153"/>
      <c r="V33" s="153"/>
      <c r="W33" s="153"/>
      <c r="X33" s="153"/>
      <c r="Y33" s="153"/>
      <c r="Z33" s="153"/>
      <c r="AA33" s="153"/>
      <c r="AB33" s="153"/>
      <c r="AC33" s="153"/>
      <c r="AD33" s="153"/>
      <c r="AE33" s="153"/>
      <c r="AF33" s="153"/>
      <c r="AG33" s="153"/>
    </row>
    <row r="34" spans="1:33" s="154" customFormat="1" ht="24" customHeight="1" thickBot="1">
      <c r="A34" s="153"/>
      <c r="B34" s="2663"/>
      <c r="C34" s="2664"/>
      <c r="D34" s="2664"/>
      <c r="E34" s="2664"/>
      <c r="F34" s="2664"/>
      <c r="G34" s="2664"/>
      <c r="H34" s="2695"/>
      <c r="I34" s="2696"/>
      <c r="J34" s="2697"/>
      <c r="K34" s="2655"/>
      <c r="L34" s="2656"/>
      <c r="M34" s="2657"/>
      <c r="N34" s="153"/>
      <c r="O34" s="153"/>
      <c r="P34" s="153"/>
      <c r="Q34" s="153"/>
      <c r="R34" s="153"/>
      <c r="S34" s="153"/>
      <c r="T34" s="153"/>
      <c r="U34" s="153"/>
      <c r="V34" s="153"/>
      <c r="W34" s="153"/>
      <c r="X34" s="153"/>
      <c r="Y34" s="153"/>
      <c r="Z34" s="153"/>
      <c r="AA34" s="153"/>
      <c r="AB34" s="153"/>
      <c r="AC34" s="153"/>
      <c r="AD34" s="153"/>
      <c r="AE34" s="153"/>
      <c r="AF34" s="153"/>
      <c r="AG34" s="153"/>
    </row>
    <row r="35" spans="1:33" s="154" customFormat="1" ht="20.100000000000001" customHeight="1" thickBot="1">
      <c r="A35" s="153"/>
      <c r="B35" s="2683" t="s">
        <v>1086</v>
      </c>
      <c r="C35" s="2684"/>
      <c r="D35" s="2684"/>
      <c r="E35" s="2684"/>
      <c r="F35" s="2684"/>
      <c r="G35" s="2685"/>
      <c r="H35" s="2683" t="s">
        <v>1087</v>
      </c>
      <c r="I35" s="2684"/>
      <c r="J35" s="2684"/>
      <c r="K35" s="2684"/>
      <c r="L35" s="2684"/>
      <c r="M35" s="2685"/>
      <c r="N35" s="153"/>
      <c r="O35" s="153"/>
      <c r="P35" s="153"/>
      <c r="Q35" s="153"/>
      <c r="R35" s="153"/>
      <c r="S35" s="153"/>
      <c r="T35" s="153"/>
      <c r="U35" s="153"/>
      <c r="V35" s="153"/>
      <c r="W35" s="153"/>
      <c r="X35" s="153"/>
      <c r="Y35" s="153"/>
      <c r="Z35" s="153"/>
      <c r="AA35" s="153"/>
      <c r="AB35" s="153"/>
      <c r="AC35" s="153"/>
      <c r="AD35" s="153"/>
      <c r="AE35" s="153"/>
      <c r="AF35" s="153"/>
      <c r="AG35" s="153"/>
    </row>
    <row r="36" spans="1:33" ht="20.100000000000001" customHeight="1" thickBot="1">
      <c r="A36" s="102"/>
      <c r="B36" s="542"/>
      <c r="C36" s="2680" t="s">
        <v>715</v>
      </c>
      <c r="D36" s="2681"/>
      <c r="E36" s="2681" t="s">
        <v>630</v>
      </c>
      <c r="F36" s="2681"/>
      <c r="G36" s="2681"/>
      <c r="H36" s="2681" t="s">
        <v>631</v>
      </c>
      <c r="I36" s="2681"/>
      <c r="J36" s="2681"/>
      <c r="K36" s="2681" t="s">
        <v>632</v>
      </c>
      <c r="L36" s="2682"/>
      <c r="M36" s="1041"/>
      <c r="N36" s="102"/>
      <c r="O36" s="102"/>
      <c r="P36" s="102"/>
      <c r="Q36" s="102"/>
      <c r="R36" s="102"/>
      <c r="S36" s="102"/>
      <c r="T36" s="102"/>
      <c r="U36" s="102"/>
      <c r="V36" s="102"/>
      <c r="W36" s="102"/>
      <c r="X36" s="102"/>
      <c r="Y36" s="102"/>
      <c r="Z36" s="102"/>
      <c r="AA36" s="102"/>
      <c r="AB36" s="102"/>
      <c r="AC36" s="102"/>
      <c r="AD36" s="102"/>
      <c r="AE36" s="102"/>
      <c r="AF36" s="102"/>
      <c r="AG36" s="102"/>
    </row>
    <row r="37" spans="1:33" ht="30.75" customHeight="1" thickBot="1">
      <c r="A37" s="102"/>
      <c r="B37" s="542"/>
      <c r="C37" s="2460"/>
      <c r="D37" s="2460"/>
      <c r="E37" s="2461"/>
      <c r="F37" s="2461"/>
      <c r="G37" s="2461"/>
      <c r="H37" s="2461"/>
      <c r="I37" s="2461"/>
      <c r="J37" s="2461"/>
      <c r="K37" s="2462"/>
      <c r="L37" s="2461"/>
      <c r="M37" s="544"/>
      <c r="N37" s="102"/>
      <c r="O37" s="102"/>
      <c r="P37" s="102"/>
      <c r="Q37" s="102"/>
      <c r="R37" s="102"/>
      <c r="S37" s="102"/>
      <c r="T37" s="102"/>
      <c r="U37" s="102"/>
      <c r="V37" s="102"/>
      <c r="W37" s="102"/>
      <c r="X37" s="102"/>
      <c r="Y37" s="102"/>
      <c r="Z37" s="102"/>
      <c r="AA37" s="102"/>
      <c r="AB37" s="102"/>
      <c r="AC37" s="102"/>
      <c r="AD37" s="102"/>
      <c r="AE37" s="102"/>
      <c r="AF37" s="102"/>
      <c r="AG37" s="102"/>
    </row>
    <row r="38" spans="1:33" ht="20.100000000000001" customHeight="1" thickBot="1">
      <c r="A38" s="102"/>
      <c r="B38" s="543"/>
      <c r="C38" s="1246"/>
      <c r="D38" s="1246"/>
      <c r="E38" s="1247"/>
      <c r="F38" s="1247"/>
      <c r="G38" s="1246"/>
      <c r="H38" s="1246"/>
      <c r="I38" s="1248"/>
      <c r="J38" s="1246"/>
      <c r="K38" s="1246"/>
      <c r="L38" s="1246"/>
      <c r="M38" s="1249"/>
      <c r="N38" s="102"/>
      <c r="O38" s="102"/>
      <c r="P38" s="102"/>
      <c r="Q38" s="102"/>
      <c r="R38" s="102"/>
      <c r="S38" s="102"/>
      <c r="T38" s="102"/>
      <c r="U38" s="102"/>
      <c r="V38" s="102"/>
      <c r="W38" s="102"/>
      <c r="X38" s="102"/>
      <c r="Y38" s="102"/>
      <c r="Z38" s="102"/>
      <c r="AA38" s="102"/>
      <c r="AB38" s="102"/>
      <c r="AC38" s="102"/>
      <c r="AD38" s="102"/>
      <c r="AE38" s="102"/>
      <c r="AF38" s="102"/>
      <c r="AG38" s="102"/>
    </row>
    <row r="39" spans="1:33" ht="20.100000000000001" customHeight="1">
      <c r="A39" s="102"/>
      <c r="B39" s="102"/>
      <c r="C39" s="102"/>
      <c r="D39" s="102"/>
      <c r="E39" s="241"/>
      <c r="F39" s="241"/>
      <c r="G39" s="102"/>
      <c r="H39" s="102"/>
      <c r="I39" s="24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row>
    <row r="40" spans="1:33" ht="20.100000000000001" customHeight="1">
      <c r="A40" s="102"/>
      <c r="B40" s="102"/>
      <c r="C40" s="102"/>
      <c r="D40" s="102"/>
      <c r="E40" s="241"/>
      <c r="F40" s="241"/>
      <c r="G40" s="102"/>
      <c r="H40" s="102"/>
      <c r="I40" s="24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row>
    <row r="41" spans="1:33" ht="20.100000000000001" customHeight="1">
      <c r="A41" s="102"/>
      <c r="B41" s="102"/>
      <c r="C41" s="102"/>
      <c r="D41" s="102"/>
      <c r="E41" s="241"/>
      <c r="F41" s="241"/>
      <c r="G41" s="102"/>
      <c r="H41" s="102"/>
      <c r="I41" s="24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row>
    <row r="42" spans="1:33" ht="20.100000000000001" customHeight="1">
      <c r="A42" s="102"/>
      <c r="B42" s="102"/>
      <c r="C42" s="102"/>
      <c r="D42" s="102"/>
      <c r="E42" s="241"/>
      <c r="F42" s="241"/>
      <c r="G42" s="102"/>
      <c r="H42" s="102"/>
      <c r="I42" s="24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row>
    <row r="43" spans="1:33" ht="20.100000000000001" customHeight="1">
      <c r="A43" s="102"/>
      <c r="B43" s="102"/>
      <c r="C43" s="102"/>
      <c r="D43" s="102"/>
      <c r="E43" s="241"/>
      <c r="F43" s="241"/>
      <c r="G43" s="102"/>
      <c r="H43" s="102"/>
      <c r="I43" s="24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row>
    <row r="44" spans="1:33" ht="20.100000000000001" customHeight="1">
      <c r="A44" s="102"/>
      <c r="B44" s="102"/>
      <c r="C44" s="102"/>
      <c r="D44" s="102"/>
      <c r="E44" s="241"/>
      <c r="F44" s="241"/>
      <c r="G44" s="102"/>
      <c r="H44" s="102"/>
      <c r="I44" s="24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row>
    <row r="45" spans="1:33" ht="20.100000000000001" customHeight="1">
      <c r="A45" s="102"/>
      <c r="B45" s="102"/>
      <c r="C45" s="102"/>
      <c r="D45" s="102"/>
      <c r="E45" s="241"/>
      <c r="F45" s="241"/>
      <c r="G45" s="102"/>
      <c r="H45" s="102"/>
      <c r="I45" s="24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row>
    <row r="46" spans="1:33" ht="20.100000000000001" customHeight="1">
      <c r="A46" s="102"/>
      <c r="B46" s="102"/>
      <c r="C46" s="102"/>
      <c r="D46" s="102"/>
      <c r="E46" s="241"/>
      <c r="F46" s="241"/>
      <c r="G46" s="102"/>
      <c r="H46" s="102"/>
      <c r="I46" s="24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row>
    <row r="47" spans="1:33" ht="20.100000000000001" customHeight="1">
      <c r="A47" s="102"/>
      <c r="B47" s="102"/>
      <c r="C47" s="102"/>
      <c r="D47" s="102"/>
      <c r="E47" s="241"/>
      <c r="F47" s="241"/>
      <c r="G47" s="102"/>
      <c r="H47" s="102"/>
      <c r="I47" s="24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row>
    <row r="48" spans="1:33" ht="20.100000000000001" customHeight="1">
      <c r="A48" s="102"/>
      <c r="B48" s="102"/>
      <c r="C48" s="102"/>
      <c r="D48" s="102"/>
      <c r="E48" s="241"/>
      <c r="F48" s="241"/>
      <c r="G48" s="102"/>
      <c r="H48" s="102"/>
      <c r="I48" s="24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row>
    <row r="49" spans="1:33" ht="20.100000000000001" customHeight="1">
      <c r="A49" s="102"/>
      <c r="B49" s="102"/>
      <c r="C49" s="102"/>
      <c r="D49" s="102"/>
      <c r="E49" s="241"/>
      <c r="F49" s="241"/>
      <c r="G49" s="102"/>
      <c r="H49" s="102"/>
      <c r="I49" s="24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row>
    <row r="50" spans="1:33" ht="20.100000000000001" customHeight="1">
      <c r="A50" s="102"/>
      <c r="B50" s="102"/>
      <c r="C50" s="102"/>
      <c r="D50" s="102"/>
      <c r="E50" s="241"/>
      <c r="F50" s="241"/>
      <c r="G50" s="102"/>
      <c r="H50" s="102"/>
      <c r="I50" s="24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row>
    <row r="51" spans="1:33" ht="20.100000000000001" customHeight="1">
      <c r="A51" s="102"/>
      <c r="B51" s="102"/>
      <c r="C51" s="102"/>
      <c r="D51" s="102"/>
      <c r="E51" s="241"/>
      <c r="F51" s="241"/>
      <c r="G51" s="102"/>
      <c r="H51" s="102"/>
      <c r="I51" s="24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row>
    <row r="52" spans="1:33" ht="20.100000000000001" customHeight="1">
      <c r="A52" s="102"/>
      <c r="B52" s="102"/>
      <c r="C52" s="102"/>
      <c r="D52" s="102"/>
      <c r="E52" s="241"/>
      <c r="F52" s="241"/>
      <c r="G52" s="102"/>
      <c r="H52" s="102"/>
      <c r="I52" s="24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row>
    <row r="53" spans="1:33" ht="20.100000000000001" customHeight="1">
      <c r="A53" s="102"/>
      <c r="B53" s="102"/>
      <c r="C53" s="102"/>
      <c r="D53" s="102"/>
      <c r="E53" s="241"/>
      <c r="F53" s="241"/>
      <c r="G53" s="102"/>
      <c r="H53" s="102"/>
      <c r="I53" s="24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row>
    <row r="54" spans="1:33" ht="20.100000000000001" customHeight="1">
      <c r="A54" s="102"/>
      <c r="B54" s="102"/>
      <c r="C54" s="102"/>
      <c r="D54" s="102"/>
      <c r="E54" s="241"/>
      <c r="F54" s="241"/>
      <c r="G54" s="102"/>
      <c r="H54" s="102"/>
      <c r="I54" s="24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row>
    <row r="55" spans="1:33" ht="20.100000000000001" customHeight="1">
      <c r="A55" s="102"/>
      <c r="B55" s="102"/>
      <c r="C55" s="102"/>
      <c r="D55" s="102"/>
      <c r="E55" s="241"/>
      <c r="F55" s="241"/>
      <c r="G55" s="102"/>
      <c r="H55" s="102"/>
      <c r="I55" s="24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row>
    <row r="56" spans="1:33" ht="20.100000000000001" customHeight="1">
      <c r="A56" s="102"/>
      <c r="B56" s="102"/>
      <c r="C56" s="102"/>
      <c r="D56" s="102"/>
      <c r="E56" s="241"/>
      <c r="F56" s="241"/>
      <c r="G56" s="102"/>
      <c r="H56" s="102"/>
      <c r="I56" s="24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row>
  </sheetData>
  <mergeCells count="59">
    <mergeCell ref="P3:R3"/>
    <mergeCell ref="P4:R4"/>
    <mergeCell ref="B9:D9"/>
    <mergeCell ref="E9:H9"/>
    <mergeCell ref="B2:M2"/>
    <mergeCell ref="D3:H3"/>
    <mergeCell ref="J3:M3"/>
    <mergeCell ref="D4:H4"/>
    <mergeCell ref="J4:M4"/>
    <mergeCell ref="J5:M5"/>
    <mergeCell ref="B5:C5"/>
    <mergeCell ref="D5:H5"/>
    <mergeCell ref="J9:M9"/>
    <mergeCell ref="J8:M8"/>
    <mergeCell ref="D6:H6"/>
    <mergeCell ref="J6:M6"/>
    <mergeCell ref="K37:L37"/>
    <mergeCell ref="B12:G22"/>
    <mergeCell ref="H12:M22"/>
    <mergeCell ref="B23:G23"/>
    <mergeCell ref="H23:M23"/>
    <mergeCell ref="B35:G35"/>
    <mergeCell ref="H30:J30"/>
    <mergeCell ref="H31:J31"/>
    <mergeCell ref="H25:J25"/>
    <mergeCell ref="H24:J24"/>
    <mergeCell ref="H33:J34"/>
    <mergeCell ref="H28:J28"/>
    <mergeCell ref="H29:J29"/>
    <mergeCell ref="C37:D37"/>
    <mergeCell ref="E37:G37"/>
    <mergeCell ref="H37:J37"/>
    <mergeCell ref="C36:D36"/>
    <mergeCell ref="E36:G36"/>
    <mergeCell ref="H36:J36"/>
    <mergeCell ref="K36:L36"/>
    <mergeCell ref="H35:M35"/>
    <mergeCell ref="B6:C6"/>
    <mergeCell ref="J7:M7"/>
    <mergeCell ref="E8:H8"/>
    <mergeCell ref="B7:D7"/>
    <mergeCell ref="E7:H7"/>
    <mergeCell ref="B8:D8"/>
    <mergeCell ref="B10:M10"/>
    <mergeCell ref="K30:M30"/>
    <mergeCell ref="K31:M31"/>
    <mergeCell ref="K32:M32"/>
    <mergeCell ref="K33:M34"/>
    <mergeCell ref="H32:J32"/>
    <mergeCell ref="B24:G34"/>
    <mergeCell ref="B11:M11"/>
    <mergeCell ref="K24:M24"/>
    <mergeCell ref="K25:M25"/>
    <mergeCell ref="K26:M26"/>
    <mergeCell ref="K27:M27"/>
    <mergeCell ref="K28:M28"/>
    <mergeCell ref="K29:M29"/>
    <mergeCell ref="H26:J26"/>
    <mergeCell ref="H27:J27"/>
  </mergeCells>
  <pageMargins left="0.5" right="0.5" top="0.5" bottom="0.5" header="0.17" footer="0.16"/>
  <pageSetup scale="85" orientation="portrait" r:id="rId1"/>
  <headerFooter alignWithMargins="0">
    <oddFooter>&amp;C&amp;14&amp;A</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88D7-A052-4C4F-B897-FBE35021F001}">
  <sheetPr codeName="Sheet33">
    <tabColor rgb="FF7030A0"/>
  </sheetPr>
  <dimension ref="A1:E19"/>
  <sheetViews>
    <sheetView showGridLines="0" tabSelected="1" zoomScale="55" zoomScaleNormal="55" workbookViewId="0">
      <selection activeCell="D16" sqref="D16"/>
    </sheetView>
  </sheetViews>
  <sheetFormatPr defaultRowHeight="15"/>
  <cols>
    <col min="1" max="1" width="39.42578125" customWidth="1"/>
    <col min="2" max="2" width="14.42578125" customWidth="1"/>
    <col min="3" max="3" width="29.7109375" customWidth="1"/>
    <col min="4" max="4" width="68.28515625" customWidth="1"/>
    <col min="5" max="5" width="27.7109375" customWidth="1"/>
  </cols>
  <sheetData>
    <row r="1" spans="1:5" ht="33" customHeight="1">
      <c r="A1" s="2732"/>
      <c r="B1" s="2739" t="s">
        <v>1088</v>
      </c>
      <c r="C1" s="2739"/>
      <c r="D1" s="2739"/>
      <c r="E1" s="2740"/>
    </row>
    <row r="2" spans="1:5" ht="26.45" customHeight="1">
      <c r="A2" s="2733"/>
      <c r="B2" s="1042"/>
      <c r="C2" s="1042"/>
      <c r="D2" s="1042"/>
      <c r="E2" s="1043"/>
    </row>
    <row r="3" spans="1:5" ht="26.45" hidden="1" customHeight="1">
      <c r="A3" s="2734"/>
      <c r="B3" s="1439"/>
      <c r="C3" s="1439"/>
      <c r="D3" s="1439"/>
      <c r="E3" s="2735"/>
    </row>
    <row r="4" spans="1:5" ht="19.5" customHeight="1">
      <c r="A4" s="1054" t="s">
        <v>1089</v>
      </c>
      <c r="B4" s="2736" t="s">
        <v>1090</v>
      </c>
      <c r="C4" s="2737"/>
      <c r="D4" s="2737"/>
      <c r="E4" s="2738"/>
    </row>
    <row r="5" spans="1:5" ht="18.75">
      <c r="A5" s="1044" t="s">
        <v>1091</v>
      </c>
      <c r="B5" s="851" t="s">
        <v>1092</v>
      </c>
      <c r="C5" s="852" t="s">
        <v>1093</v>
      </c>
      <c r="D5" s="852" t="s">
        <v>1094</v>
      </c>
      <c r="E5" s="1045" t="s">
        <v>1095</v>
      </c>
    </row>
    <row r="6" spans="1:5">
      <c r="A6" s="1046">
        <v>41758</v>
      </c>
      <c r="B6" s="853">
        <v>1</v>
      </c>
      <c r="C6" s="853" t="s">
        <v>1096</v>
      </c>
      <c r="D6" s="1010" t="s">
        <v>1097</v>
      </c>
      <c r="E6" s="1047" t="s">
        <v>1098</v>
      </c>
    </row>
    <row r="7" spans="1:5">
      <c r="A7" s="1046">
        <v>41782</v>
      </c>
      <c r="B7" s="853">
        <v>2</v>
      </c>
      <c r="C7" s="853" t="s">
        <v>1096</v>
      </c>
      <c r="D7" s="1010" t="s">
        <v>1097</v>
      </c>
      <c r="E7" s="1047" t="s">
        <v>1098</v>
      </c>
    </row>
    <row r="8" spans="1:5" ht="30">
      <c r="A8" s="1046">
        <v>41806</v>
      </c>
      <c r="B8" s="853">
        <v>3</v>
      </c>
      <c r="C8" s="854" t="s">
        <v>1099</v>
      </c>
      <c r="D8" s="1010" t="s">
        <v>1100</v>
      </c>
      <c r="E8" s="1047" t="s">
        <v>1098</v>
      </c>
    </row>
    <row r="9" spans="1:5" ht="30">
      <c r="A9" s="1046">
        <v>41953</v>
      </c>
      <c r="B9" s="853">
        <v>4</v>
      </c>
      <c r="C9" s="854" t="s">
        <v>1101</v>
      </c>
      <c r="D9" s="1010" t="s">
        <v>1102</v>
      </c>
      <c r="E9" s="1047" t="s">
        <v>1098</v>
      </c>
    </row>
    <row r="10" spans="1:5" ht="45">
      <c r="A10" s="1046">
        <v>42395</v>
      </c>
      <c r="B10" s="853">
        <v>5</v>
      </c>
      <c r="C10" s="854" t="s">
        <v>1103</v>
      </c>
      <c r="D10" s="1010" t="s">
        <v>1104</v>
      </c>
      <c r="E10" s="1047" t="s">
        <v>1105</v>
      </c>
    </row>
    <row r="11" spans="1:5" ht="30">
      <c r="A11" s="2728">
        <v>42678</v>
      </c>
      <c r="B11" s="2729">
        <v>6</v>
      </c>
      <c r="C11" s="2729" t="s">
        <v>1106</v>
      </c>
      <c r="D11" s="1010" t="s">
        <v>1107</v>
      </c>
      <c r="E11" s="2731" t="s">
        <v>1108</v>
      </c>
    </row>
    <row r="12" spans="1:5">
      <c r="A12" s="2728"/>
      <c r="B12" s="2729"/>
      <c r="C12" s="2729"/>
      <c r="D12" s="1010" t="s">
        <v>1109</v>
      </c>
      <c r="E12" s="2731"/>
    </row>
    <row r="13" spans="1:5">
      <c r="A13" s="1046">
        <v>42779</v>
      </c>
      <c r="B13" s="853">
        <v>7</v>
      </c>
      <c r="C13" s="853" t="s">
        <v>1106</v>
      </c>
      <c r="D13" s="1010" t="s">
        <v>1110</v>
      </c>
      <c r="E13" s="1047" t="s">
        <v>1108</v>
      </c>
    </row>
    <row r="14" spans="1:5" ht="30">
      <c r="A14" s="2728">
        <v>43504</v>
      </c>
      <c r="B14" s="2729">
        <v>8</v>
      </c>
      <c r="C14" s="2730" t="s">
        <v>1111</v>
      </c>
      <c r="D14" s="1010" t="s">
        <v>1112</v>
      </c>
      <c r="E14" s="2731" t="s">
        <v>1113</v>
      </c>
    </row>
    <row r="15" spans="1:5" ht="30">
      <c r="A15" s="2728"/>
      <c r="B15" s="2729"/>
      <c r="C15" s="2730"/>
      <c r="D15" s="1010" t="s">
        <v>1114</v>
      </c>
      <c r="E15" s="2731"/>
    </row>
    <row r="16" spans="1:5" ht="45">
      <c r="A16" s="1046">
        <v>44927</v>
      </c>
      <c r="B16" s="853">
        <v>9</v>
      </c>
      <c r="C16" s="853" t="s">
        <v>1096</v>
      </c>
      <c r="D16" s="1010" t="s">
        <v>1115</v>
      </c>
      <c r="E16" s="1047" t="s">
        <v>1116</v>
      </c>
    </row>
    <row r="17" spans="1:5">
      <c r="A17" s="1048"/>
      <c r="B17" s="855"/>
      <c r="C17" s="855"/>
      <c r="D17" s="856"/>
      <c r="E17" s="1049"/>
    </row>
    <row r="18" spans="1:5">
      <c r="A18" s="1048"/>
      <c r="B18" s="855"/>
      <c r="C18" s="855"/>
      <c r="D18" s="856"/>
      <c r="E18" s="1049"/>
    </row>
    <row r="19" spans="1:5">
      <c r="A19" s="1050"/>
      <c r="B19" s="1051"/>
      <c r="C19" s="1051"/>
      <c r="D19" s="1052"/>
      <c r="E19" s="1053"/>
    </row>
  </sheetData>
  <mergeCells count="12">
    <mergeCell ref="A14:A15"/>
    <mergeCell ref="B14:B15"/>
    <mergeCell ref="C14:C15"/>
    <mergeCell ref="E14:E15"/>
    <mergeCell ref="A1:A3"/>
    <mergeCell ref="B3:E3"/>
    <mergeCell ref="A11:A12"/>
    <mergeCell ref="B11:B12"/>
    <mergeCell ref="C11:C12"/>
    <mergeCell ref="E11:E12"/>
    <mergeCell ref="B4:E4"/>
    <mergeCell ref="B1:E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8FA5F-DF66-4D02-98E0-3C517332C39A}">
  <sheetPr codeName="Sheet5">
    <tabColor rgb="FF002060"/>
    <pageSetUpPr fitToPage="1"/>
  </sheetPr>
  <dimension ref="A1:AX757"/>
  <sheetViews>
    <sheetView showGridLines="0" zoomScale="120" zoomScaleNormal="120" zoomScaleSheetLayoutView="100" workbookViewId="0">
      <selection activeCell="J75" sqref="J75"/>
    </sheetView>
  </sheetViews>
  <sheetFormatPr defaultColWidth="5.28515625" defaultRowHeight="12.75"/>
  <cols>
    <col min="1" max="1" width="1.85546875" style="51" customWidth="1"/>
    <col min="2" max="6" width="5.28515625" style="51" customWidth="1"/>
    <col min="7" max="7" width="6.28515625" style="51" customWidth="1"/>
    <col min="8" max="9" width="5.28515625" style="51" customWidth="1"/>
    <col min="10" max="10" width="11.85546875" style="51" customWidth="1"/>
    <col min="11" max="11" width="7.7109375" style="51" customWidth="1"/>
    <col min="12" max="12" width="5.28515625" style="51" customWidth="1"/>
    <col min="13" max="13" width="5.7109375" style="51" customWidth="1"/>
    <col min="14" max="14" width="5.28515625" style="51" customWidth="1"/>
    <col min="15" max="15" width="8.28515625" style="51" customWidth="1"/>
    <col min="16" max="16" width="5.28515625" style="51" customWidth="1"/>
    <col min="17" max="17" width="1.42578125" style="51" customWidth="1"/>
    <col min="18" max="18" width="9.28515625" style="51" customWidth="1"/>
    <col min="19" max="19" width="5.28515625" style="51" customWidth="1"/>
    <col min="20" max="20" width="2.5703125" style="51" customWidth="1"/>
    <col min="21" max="21" width="4.140625" style="51" customWidth="1"/>
    <col min="22" max="22" width="2" style="51" customWidth="1"/>
    <col min="23" max="23" width="5" style="51" customWidth="1"/>
    <col min="24" max="50" width="5.28515625" style="93"/>
    <col min="51" max="16384" width="5.28515625" style="51"/>
  </cols>
  <sheetData>
    <row r="1" spans="1:50" ht="39.950000000000003" customHeight="1" thickBot="1">
      <c r="A1" s="1089"/>
      <c r="B1" s="1090"/>
      <c r="C1" s="1090"/>
      <c r="D1" s="1090"/>
      <c r="E1" s="1090"/>
      <c r="F1" s="1090"/>
      <c r="G1" s="1090"/>
      <c r="H1" s="1090"/>
      <c r="I1" s="1090"/>
      <c r="J1" s="1090"/>
      <c r="K1" s="1091"/>
      <c r="L1" s="1092"/>
      <c r="M1" s="1091"/>
      <c r="N1" s="1092"/>
      <c r="O1" s="1092"/>
      <c r="P1" s="1092"/>
      <c r="Q1" s="1092"/>
      <c r="R1" s="1092"/>
      <c r="S1" s="1092"/>
      <c r="T1" s="1092"/>
      <c r="U1" s="1092"/>
      <c r="V1" s="1093" t="s">
        <v>191</v>
      </c>
      <c r="W1" s="1094"/>
    </row>
    <row r="2" spans="1:50" ht="9" customHeight="1">
      <c r="A2" s="864"/>
      <c r="B2" s="57"/>
      <c r="C2" s="57"/>
      <c r="D2" s="57"/>
      <c r="E2" s="57"/>
      <c r="F2" s="57"/>
      <c r="G2" s="57"/>
      <c r="H2" s="57"/>
      <c r="I2" s="57"/>
      <c r="J2" s="57"/>
      <c r="K2" s="57"/>
      <c r="L2" s="57"/>
      <c r="M2" s="57"/>
      <c r="N2" s="57"/>
      <c r="O2" s="57"/>
      <c r="P2" s="57"/>
      <c r="Q2" s="57"/>
      <c r="R2" s="57"/>
      <c r="S2" s="57"/>
      <c r="T2" s="57"/>
      <c r="U2" s="57"/>
      <c r="V2" s="57"/>
      <c r="W2" s="865"/>
    </row>
    <row r="3" spans="1:50" s="3" customFormat="1">
      <c r="A3" s="649"/>
      <c r="B3" s="56" t="s">
        <v>5</v>
      </c>
      <c r="C3" s="56"/>
      <c r="D3" s="1422" t="str">
        <f>PartName</f>
        <v>Lever</v>
      </c>
      <c r="E3" s="1422"/>
      <c r="F3" s="1422"/>
      <c r="G3" s="1422"/>
      <c r="H3" s="1422"/>
      <c r="I3" s="1422"/>
      <c r="J3" s="1422"/>
      <c r="K3" s="1422"/>
      <c r="L3" s="59" t="s">
        <v>192</v>
      </c>
      <c r="M3" s="53"/>
      <c r="N3" s="56"/>
      <c r="O3" s="1425" t="str">
        <f>PartNumber</f>
        <v>456734RT</v>
      </c>
      <c r="P3" s="1425"/>
      <c r="Q3" s="1425"/>
      <c r="R3" s="1425"/>
      <c r="S3" s="1425"/>
      <c r="T3" s="1425"/>
      <c r="U3" s="1425"/>
      <c r="V3" s="1425"/>
      <c r="W3" s="47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row>
    <row r="4" spans="1:50" s="3" customFormat="1" ht="15.75" customHeight="1">
      <c r="A4" s="649"/>
      <c r="B4" s="56" t="s">
        <v>193</v>
      </c>
      <c r="C4" s="56"/>
      <c r="D4" s="56"/>
      <c r="E4" s="1427" t="str">
        <f>DrawingNumber</f>
        <v>GH 675612</v>
      </c>
      <c r="F4" s="1428"/>
      <c r="G4" s="1428"/>
      <c r="H4" s="1428"/>
      <c r="I4" s="1428"/>
      <c r="J4" s="1428"/>
      <c r="K4" s="1428"/>
      <c r="L4" s="59" t="s">
        <v>194</v>
      </c>
      <c r="M4" s="56"/>
      <c r="N4" s="56"/>
      <c r="O4" s="1419" t="str">
        <f>PartNumber</f>
        <v>456734RT</v>
      </c>
      <c r="P4" s="1419"/>
      <c r="Q4" s="1419"/>
      <c r="R4" s="1419"/>
      <c r="S4" s="1419"/>
      <c r="T4" s="1419"/>
      <c r="U4" s="1419"/>
      <c r="V4" s="1419"/>
      <c r="W4" s="47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row>
    <row r="5" spans="1:50" s="3" customFormat="1" ht="17.25" customHeight="1">
      <c r="A5" s="649"/>
      <c r="B5" s="56" t="s">
        <v>195</v>
      </c>
      <c r="C5" s="56"/>
      <c r="D5" s="56"/>
      <c r="E5" s="56"/>
      <c r="F5" s="1423" t="str">
        <f>EngRevLevel</f>
        <v>C</v>
      </c>
      <c r="G5" s="1423"/>
      <c r="H5" s="1423"/>
      <c r="I5" s="1423"/>
      <c r="J5" s="1423"/>
      <c r="K5" s="1423"/>
      <c r="L5" s="1423"/>
      <c r="M5" s="1423"/>
      <c r="N5" s="1423"/>
      <c r="O5" s="1423"/>
      <c r="P5" s="1423"/>
      <c r="Q5" s="63"/>
      <c r="R5" s="67" t="s">
        <v>196</v>
      </c>
      <c r="S5" s="1420">
        <f>EngRevLevelDate</f>
        <v>42676</v>
      </c>
      <c r="T5" s="1420"/>
      <c r="U5" s="1420"/>
      <c r="V5" s="1420"/>
      <c r="W5" s="47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row>
    <row r="6" spans="1:50" s="3" customFormat="1" ht="16.5" customHeight="1">
      <c r="A6" s="649"/>
      <c r="B6" s="56" t="s">
        <v>197</v>
      </c>
      <c r="C6" s="56"/>
      <c r="D6" s="56"/>
      <c r="E6" s="56"/>
      <c r="F6" s="56"/>
      <c r="G6" s="1424"/>
      <c r="H6" s="1424"/>
      <c r="I6" s="1424"/>
      <c r="J6" s="1424"/>
      <c r="K6" s="1424"/>
      <c r="L6" s="1424"/>
      <c r="M6" s="1424"/>
      <c r="N6" s="1424"/>
      <c r="O6" s="1424"/>
      <c r="P6" s="1424"/>
      <c r="Q6" s="63"/>
      <c r="R6" s="67" t="s">
        <v>196</v>
      </c>
      <c r="S6" s="1400"/>
      <c r="T6" s="1400"/>
      <c r="U6" s="1400"/>
      <c r="V6" s="1400"/>
      <c r="W6" s="47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row>
    <row r="7" spans="1:50" s="3" customFormat="1" ht="15.75" customHeight="1">
      <c r="A7" s="649"/>
      <c r="B7" s="56" t="s">
        <v>198</v>
      </c>
      <c r="C7" s="56"/>
      <c r="D7" s="56"/>
      <c r="E7" s="56"/>
      <c r="F7" s="64"/>
      <c r="G7" s="64"/>
      <c r="H7" s="64"/>
      <c r="I7" s="63"/>
      <c r="J7" s="1389" t="s">
        <v>199</v>
      </c>
      <c r="K7" s="1390"/>
      <c r="L7" s="1390"/>
      <c r="M7" s="1390"/>
      <c r="N7" s="1402">
        <f>RRXPONumber</f>
        <v>876345</v>
      </c>
      <c r="O7" s="1402"/>
      <c r="P7" s="1402"/>
      <c r="Q7" s="63"/>
      <c r="R7" s="67" t="s">
        <v>200</v>
      </c>
      <c r="S7" s="143"/>
      <c r="T7" s="1426"/>
      <c r="U7" s="1426"/>
      <c r="V7" s="1426"/>
      <c r="W7" s="47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row>
    <row r="8" spans="1:50" s="3" customFormat="1" ht="16.5" customHeight="1">
      <c r="A8" s="649"/>
      <c r="B8" s="56" t="s">
        <v>201</v>
      </c>
      <c r="C8" s="56"/>
      <c r="D8" s="56"/>
      <c r="E8" s="1418"/>
      <c r="F8" s="1418"/>
      <c r="G8" s="1418"/>
      <c r="H8" s="1387" t="s">
        <v>202</v>
      </c>
      <c r="I8" s="1388"/>
      <c r="J8" s="1388"/>
      <c r="K8" s="1388"/>
      <c r="L8" s="1388"/>
      <c r="M8" s="1388"/>
      <c r="N8" s="1421"/>
      <c r="O8" s="1421"/>
      <c r="P8" s="1421"/>
      <c r="Q8" s="62"/>
      <c r="R8" s="56" t="s">
        <v>196</v>
      </c>
      <c r="S8" s="1400"/>
      <c r="T8" s="1400"/>
      <c r="U8" s="1400"/>
      <c r="V8" s="1400"/>
      <c r="W8" s="47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row>
    <row r="9" spans="1:50">
      <c r="A9" s="649"/>
      <c r="B9" s="56"/>
      <c r="C9" s="56"/>
      <c r="D9" s="56"/>
      <c r="E9" s="56"/>
      <c r="F9" s="56"/>
      <c r="G9" s="56"/>
      <c r="H9" s="56"/>
      <c r="I9" s="77"/>
      <c r="J9" s="56"/>
      <c r="K9" s="56"/>
      <c r="L9" s="56"/>
      <c r="M9" s="56"/>
      <c r="N9" s="56"/>
      <c r="O9" s="56"/>
      <c r="P9" s="56"/>
      <c r="Q9" s="56"/>
      <c r="R9" s="56"/>
      <c r="S9" s="56"/>
      <c r="T9" s="56"/>
      <c r="U9" s="56"/>
      <c r="V9" s="56"/>
      <c r="W9" s="474"/>
    </row>
    <row r="10" spans="1:50">
      <c r="A10" s="649"/>
      <c r="B10" s="55" t="s">
        <v>203</v>
      </c>
      <c r="C10" s="56"/>
      <c r="D10" s="56"/>
      <c r="E10" s="56"/>
      <c r="F10" s="56"/>
      <c r="G10" s="56"/>
      <c r="H10" s="56"/>
      <c r="I10" s="56"/>
      <c r="J10" s="56"/>
      <c r="K10" s="56"/>
      <c r="L10" s="55" t="s">
        <v>204</v>
      </c>
      <c r="M10" s="56"/>
      <c r="N10" s="56"/>
      <c r="O10" s="56"/>
      <c r="P10" s="56"/>
      <c r="Q10" s="56"/>
      <c r="R10" s="56"/>
      <c r="S10" s="56"/>
      <c r="T10" s="56"/>
      <c r="U10" s="56"/>
      <c r="V10" s="56"/>
      <c r="W10" s="474"/>
    </row>
    <row r="11" spans="1:50" ht="3" customHeight="1">
      <c r="A11" s="649"/>
      <c r="B11" s="56"/>
      <c r="C11" s="56"/>
      <c r="D11" s="56"/>
      <c r="E11" s="56"/>
      <c r="F11" s="56"/>
      <c r="G11" s="56"/>
      <c r="H11" s="56"/>
      <c r="I11" s="56"/>
      <c r="J11" s="56"/>
      <c r="K11" s="56"/>
      <c r="L11" s="56"/>
      <c r="M11" s="56"/>
      <c r="N11" s="56"/>
      <c r="O11" s="56"/>
      <c r="P11" s="56"/>
      <c r="Q11" s="56"/>
      <c r="R11" s="56"/>
      <c r="S11" s="56"/>
      <c r="T11" s="56"/>
      <c r="U11" s="56"/>
      <c r="V11" s="56"/>
      <c r="W11" s="474"/>
    </row>
    <row r="12" spans="1:50" ht="15" customHeight="1">
      <c r="A12" s="649"/>
      <c r="B12" s="1414" t="str">
        <f>SupplierPlantName</f>
        <v>Raimes Gear Tech - Tennessee Plant</v>
      </c>
      <c r="C12" s="1415"/>
      <c r="D12" s="1415"/>
      <c r="E12" s="1415"/>
      <c r="F12" s="1415"/>
      <c r="G12" s="1415"/>
      <c r="H12" s="1415"/>
      <c r="I12" s="1416">
        <f>SupplierNumber</f>
        <v>45672</v>
      </c>
      <c r="J12" s="1417"/>
      <c r="K12" s="56"/>
      <c r="L12" s="1406" t="str">
        <f>RRXDivision</f>
        <v>RegalRexnord - MCS Division</v>
      </c>
      <c r="M12" s="1407"/>
      <c r="N12" s="1407"/>
      <c r="O12" s="1407"/>
      <c r="P12" s="1407"/>
      <c r="Q12" s="1407"/>
      <c r="R12" s="1407"/>
      <c r="S12" s="1407"/>
      <c r="T12" s="1407"/>
      <c r="U12" s="1407"/>
      <c r="V12" s="1407"/>
      <c r="W12" s="474"/>
    </row>
    <row r="13" spans="1:50" s="74" customFormat="1">
      <c r="A13" s="866"/>
      <c r="B13" s="867" t="s">
        <v>205</v>
      </c>
      <c r="C13" s="867"/>
      <c r="D13" s="867"/>
      <c r="E13" s="867"/>
      <c r="F13" s="867"/>
      <c r="G13" s="867"/>
      <c r="H13" s="867"/>
      <c r="I13" s="867"/>
      <c r="J13" s="867"/>
      <c r="K13" s="73"/>
      <c r="L13" s="73" t="s">
        <v>206</v>
      </c>
      <c r="M13" s="73"/>
      <c r="N13" s="73"/>
      <c r="O13" s="73"/>
      <c r="P13" s="76"/>
      <c r="Q13" s="76"/>
      <c r="R13" s="76"/>
      <c r="S13" s="76"/>
      <c r="T13" s="76"/>
      <c r="U13" s="76"/>
      <c r="V13" s="76"/>
      <c r="W13" s="868"/>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row>
    <row r="14" spans="1:50" ht="3" customHeight="1">
      <c r="A14" s="649"/>
      <c r="B14" s="62"/>
      <c r="C14" s="62"/>
      <c r="D14" s="62"/>
      <c r="E14" s="62"/>
      <c r="F14" s="62"/>
      <c r="G14" s="62"/>
      <c r="H14" s="62"/>
      <c r="I14" s="62"/>
      <c r="J14" s="62"/>
      <c r="K14" s="56"/>
      <c r="L14" s="61"/>
      <c r="M14" s="61"/>
      <c r="N14" s="61"/>
      <c r="O14" s="61"/>
      <c r="P14" s="61"/>
      <c r="Q14" s="61"/>
      <c r="R14" s="61"/>
      <c r="S14" s="61"/>
      <c r="T14" s="61"/>
      <c r="U14" s="61"/>
      <c r="V14" s="61"/>
      <c r="W14" s="474"/>
    </row>
    <row r="15" spans="1:50" ht="15" customHeight="1">
      <c r="A15" s="649"/>
      <c r="B15" s="1416" t="str">
        <f>SupplierStreetAddress</f>
        <v>45682 West Alpharetta Blvd</v>
      </c>
      <c r="C15" s="1416"/>
      <c r="D15" s="1416"/>
      <c r="E15" s="1416"/>
      <c r="F15" s="1416"/>
      <c r="G15" s="1416"/>
      <c r="H15" s="1416"/>
      <c r="I15" s="1416"/>
      <c r="J15" s="1416"/>
      <c r="K15" s="56"/>
      <c r="L15" s="1405" t="str">
        <f>Procure</f>
        <v>John Smith</v>
      </c>
      <c r="M15" s="1405"/>
      <c r="N15" s="1405"/>
      <c r="O15" s="1405"/>
      <c r="P15" s="1405"/>
      <c r="Q15" s="1405"/>
      <c r="R15" s="1405"/>
      <c r="S15" s="1405"/>
      <c r="T15" s="1405"/>
      <c r="U15" s="1405"/>
      <c r="V15" s="1405"/>
      <c r="W15" s="474"/>
    </row>
    <row r="16" spans="1:50" s="74" customFormat="1">
      <c r="A16" s="866"/>
      <c r="B16" s="867" t="s">
        <v>207</v>
      </c>
      <c r="C16" s="867"/>
      <c r="D16" s="867"/>
      <c r="E16" s="867"/>
      <c r="F16" s="867"/>
      <c r="G16" s="867"/>
      <c r="H16" s="867"/>
      <c r="I16" s="867"/>
      <c r="J16" s="867"/>
      <c r="K16" s="73"/>
      <c r="L16" s="73" t="s">
        <v>208</v>
      </c>
      <c r="M16" s="75"/>
      <c r="N16" s="75"/>
      <c r="O16" s="75"/>
      <c r="P16" s="75"/>
      <c r="Q16" s="75"/>
      <c r="R16" s="75"/>
      <c r="S16" s="75"/>
      <c r="T16" s="75"/>
      <c r="U16" s="75"/>
      <c r="V16" s="75"/>
      <c r="W16" s="868"/>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row>
    <row r="17" spans="1:50" ht="3" customHeight="1">
      <c r="A17" s="649"/>
      <c r="B17" s="56"/>
      <c r="C17" s="56"/>
      <c r="D17" s="56"/>
      <c r="E17" s="56"/>
      <c r="F17" s="56"/>
      <c r="G17" s="56"/>
      <c r="H17" s="56"/>
      <c r="I17" s="56"/>
      <c r="J17" s="56"/>
      <c r="K17" s="56"/>
      <c r="L17" s="56"/>
      <c r="M17" s="53"/>
      <c r="N17" s="53"/>
      <c r="O17" s="53"/>
      <c r="P17" s="53"/>
      <c r="Q17" s="53"/>
      <c r="R17" s="53"/>
      <c r="S17" s="53"/>
      <c r="T17" s="53"/>
      <c r="U17" s="53"/>
      <c r="V17" s="53"/>
      <c r="W17" s="474"/>
    </row>
    <row r="18" spans="1:50" ht="15" customHeight="1">
      <c r="A18" s="649"/>
      <c r="B18" s="1416" t="str">
        <f>SupplierCity</f>
        <v>Memphis</v>
      </c>
      <c r="C18" s="1416"/>
      <c r="D18" s="1416"/>
      <c r="E18" s="1416" t="str">
        <f>SupplierState</f>
        <v>Tennessee</v>
      </c>
      <c r="F18" s="1416"/>
      <c r="G18" s="1416">
        <f>SupplierZip</f>
        <v>78345</v>
      </c>
      <c r="H18" s="1416"/>
      <c r="I18" s="1416" t="str">
        <f>SupplierCountry</f>
        <v>United States</v>
      </c>
      <c r="J18" s="1416"/>
      <c r="K18" s="56"/>
      <c r="L18" s="1404" t="str">
        <f>RRXPlant</f>
        <v>McAllen</v>
      </c>
      <c r="M18" s="1404"/>
      <c r="N18" s="1404"/>
      <c r="O18" s="1404"/>
      <c r="P18" s="1404"/>
      <c r="Q18" s="1404"/>
      <c r="R18" s="1404"/>
      <c r="S18" s="1404"/>
      <c r="T18" s="1404"/>
      <c r="U18" s="1404"/>
      <c r="V18" s="1404"/>
      <c r="W18" s="474"/>
    </row>
    <row r="19" spans="1:50" s="72" customFormat="1" ht="11.25">
      <c r="A19" s="869"/>
      <c r="B19" s="867" t="s">
        <v>209</v>
      </c>
      <c r="C19" s="867"/>
      <c r="D19" s="867"/>
      <c r="E19" s="867" t="s">
        <v>210</v>
      </c>
      <c r="F19" s="867"/>
      <c r="G19" s="867" t="s">
        <v>211</v>
      </c>
      <c r="H19" s="867"/>
      <c r="I19" s="867" t="s">
        <v>212</v>
      </c>
      <c r="J19" s="867"/>
      <c r="K19" s="73"/>
      <c r="L19" s="73" t="s">
        <v>213</v>
      </c>
      <c r="M19" s="73"/>
      <c r="N19" s="73"/>
      <c r="O19" s="73"/>
      <c r="P19" s="73"/>
      <c r="Q19" s="73"/>
      <c r="R19" s="73"/>
      <c r="S19" s="73"/>
      <c r="T19" s="73"/>
      <c r="U19" s="73"/>
      <c r="V19" s="73"/>
      <c r="W19" s="870"/>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row>
    <row r="20" spans="1:50">
      <c r="A20" s="649"/>
      <c r="B20" s="56"/>
      <c r="C20" s="56"/>
      <c r="D20" s="56"/>
      <c r="E20" s="56"/>
      <c r="F20" s="56"/>
      <c r="G20" s="56"/>
      <c r="H20" s="56"/>
      <c r="I20" s="56"/>
      <c r="J20" s="56"/>
      <c r="K20" s="56"/>
      <c r="L20" s="56"/>
      <c r="M20" s="56"/>
      <c r="N20" s="56"/>
      <c r="O20" s="56"/>
      <c r="P20" s="56"/>
      <c r="Q20" s="56"/>
      <c r="R20" s="56"/>
      <c r="S20" s="56"/>
      <c r="T20" s="56"/>
      <c r="U20" s="56"/>
      <c r="V20" s="56"/>
      <c r="W20" s="474"/>
    </row>
    <row r="21" spans="1:50">
      <c r="A21" s="649"/>
      <c r="B21" s="55" t="s">
        <v>214</v>
      </c>
      <c r="C21" s="56"/>
      <c r="D21" s="55"/>
      <c r="E21" s="56"/>
      <c r="F21" s="56"/>
      <c r="G21" s="56"/>
      <c r="H21" s="56"/>
      <c r="I21" s="56"/>
      <c r="J21" s="56"/>
      <c r="K21" s="56"/>
      <c r="L21" s="56"/>
      <c r="M21" s="56"/>
      <c r="N21" s="56"/>
      <c r="O21" s="52"/>
      <c r="P21" s="56"/>
      <c r="Q21" s="56"/>
      <c r="R21" s="56"/>
      <c r="S21" s="56"/>
      <c r="T21" s="56"/>
      <c r="U21" s="56"/>
      <c r="V21" s="56"/>
      <c r="W21" s="474"/>
    </row>
    <row r="22" spans="1:50" ht="25.5" customHeight="1">
      <c r="A22" s="649"/>
      <c r="B22" s="1399" t="s">
        <v>215</v>
      </c>
      <c r="C22" s="1399"/>
      <c r="D22" s="1399"/>
      <c r="E22" s="1399"/>
      <c r="F22" s="1399"/>
      <c r="G22" s="1399"/>
      <c r="H22" s="1399"/>
      <c r="I22" s="1399"/>
      <c r="J22" s="1399"/>
      <c r="K22" s="1399"/>
      <c r="L22" s="1399"/>
      <c r="M22" s="56"/>
      <c r="N22" s="56"/>
      <c r="O22" s="52"/>
      <c r="P22" s="56"/>
      <c r="Q22" s="56"/>
      <c r="R22" s="56"/>
      <c r="S22" s="56"/>
      <c r="T22" s="56"/>
      <c r="U22" s="56"/>
      <c r="V22" s="56"/>
      <c r="W22" s="474"/>
    </row>
    <row r="23" spans="1:50" ht="21.75" customHeight="1">
      <c r="A23" s="649"/>
      <c r="B23" s="57" t="s">
        <v>216</v>
      </c>
      <c r="C23" s="52"/>
      <c r="D23" s="52"/>
      <c r="E23" s="52"/>
      <c r="F23" s="52"/>
      <c r="G23" s="52"/>
      <c r="H23" s="56"/>
      <c r="I23" s="56"/>
      <c r="J23" s="56"/>
      <c r="K23" s="71"/>
      <c r="L23" s="71"/>
      <c r="M23" s="71"/>
      <c r="N23" s="71"/>
      <c r="O23" s="68"/>
      <c r="P23" s="56"/>
      <c r="Q23" s="61"/>
      <c r="R23" s="56"/>
      <c r="S23" s="61"/>
      <c r="T23" s="61"/>
      <c r="U23" s="61"/>
      <c r="V23" s="61"/>
      <c r="W23" s="474"/>
    </row>
    <row r="24" spans="1:50" ht="24" customHeight="1">
      <c r="A24" s="649"/>
      <c r="B24" s="1399" t="s">
        <v>217</v>
      </c>
      <c r="C24" s="1399"/>
      <c r="D24" s="1399"/>
      <c r="E24" s="1399"/>
      <c r="F24" s="1399"/>
      <c r="G24" s="1399"/>
      <c r="H24" s="1399"/>
      <c r="I24" s="1399"/>
      <c r="J24" s="1399"/>
      <c r="K24" s="1399"/>
      <c r="L24" s="61"/>
      <c r="M24" s="70"/>
      <c r="N24" s="56"/>
      <c r="O24" s="52"/>
      <c r="P24" s="56"/>
      <c r="Q24" s="61"/>
      <c r="R24" s="56"/>
      <c r="S24" s="56"/>
      <c r="T24" s="56"/>
      <c r="U24" s="56"/>
      <c r="V24" s="56"/>
      <c r="W24" s="474"/>
    </row>
    <row r="25" spans="1:50" ht="21.75" customHeight="1">
      <c r="A25" s="649"/>
      <c r="B25" s="57" t="s">
        <v>218</v>
      </c>
      <c r="C25" s="56"/>
      <c r="D25" s="56"/>
      <c r="E25" s="56"/>
      <c r="F25" s="56"/>
      <c r="G25" s="56"/>
      <c r="H25" s="56"/>
      <c r="I25" s="56"/>
      <c r="J25" s="56"/>
      <c r="K25" s="1401"/>
      <c r="L25" s="1401"/>
      <c r="M25" s="1401"/>
      <c r="N25" s="1401"/>
      <c r="O25" s="68"/>
      <c r="P25" s="56"/>
      <c r="Q25" s="56"/>
      <c r="R25" s="56"/>
      <c r="S25" s="56"/>
      <c r="T25" s="56"/>
      <c r="U25" s="56"/>
      <c r="V25" s="56"/>
      <c r="W25" s="474"/>
    </row>
    <row r="26" spans="1:50" ht="21.75" customHeight="1">
      <c r="A26" s="649"/>
      <c r="B26" s="57" t="s">
        <v>219</v>
      </c>
      <c r="C26" s="56"/>
      <c r="D26" s="56"/>
      <c r="E26" s="56"/>
      <c r="F26" s="56"/>
      <c r="G26" s="56"/>
      <c r="H26" s="56"/>
      <c r="I26" s="56"/>
      <c r="J26" s="56"/>
      <c r="K26" s="69"/>
      <c r="L26" s="69"/>
      <c r="M26" s="69"/>
      <c r="N26" s="69"/>
      <c r="O26" s="68"/>
      <c r="P26" s="56"/>
      <c r="Q26" s="56"/>
      <c r="R26" s="56"/>
      <c r="S26" s="56"/>
      <c r="T26" s="56"/>
      <c r="U26" s="56"/>
      <c r="V26" s="56"/>
      <c r="W26" s="474"/>
    </row>
    <row r="27" spans="1:50" ht="12" customHeight="1">
      <c r="A27" s="649"/>
      <c r="B27" s="56"/>
      <c r="C27" s="56"/>
      <c r="D27" s="56"/>
      <c r="E27" s="56"/>
      <c r="F27" s="56"/>
      <c r="G27" s="56"/>
      <c r="H27" s="56"/>
      <c r="I27" s="56"/>
      <c r="J27" s="56"/>
      <c r="K27" s="1408"/>
      <c r="L27" s="1408"/>
      <c r="M27" s="1408"/>
      <c r="N27" s="1408"/>
      <c r="O27" s="68"/>
      <c r="P27" s="56"/>
      <c r="Q27" s="56"/>
      <c r="R27" s="56"/>
      <c r="S27" s="56"/>
      <c r="T27" s="56"/>
      <c r="U27" s="56"/>
      <c r="V27" s="56"/>
      <c r="W27" s="474"/>
    </row>
    <row r="28" spans="1:50">
      <c r="A28" s="649"/>
      <c r="B28" s="55" t="s">
        <v>220</v>
      </c>
      <c r="C28" s="56"/>
      <c r="D28" s="56"/>
      <c r="E28" s="56"/>
      <c r="F28" s="55" t="s">
        <v>221</v>
      </c>
      <c r="G28" s="56"/>
      <c r="H28" s="56"/>
      <c r="I28" s="56"/>
      <c r="J28" s="56"/>
      <c r="K28" s="56"/>
      <c r="L28" s="56"/>
      <c r="M28" s="56"/>
      <c r="N28" s="56"/>
      <c r="O28" s="56"/>
      <c r="P28" s="56"/>
      <c r="Q28" s="56"/>
      <c r="R28" s="56"/>
      <c r="S28" s="56"/>
      <c r="T28" s="56"/>
      <c r="U28" s="56"/>
      <c r="V28" s="56"/>
      <c r="W28" s="474"/>
    </row>
    <row r="29" spans="1:50">
      <c r="A29" s="649"/>
      <c r="B29" s="56"/>
      <c r="C29" s="56"/>
      <c r="D29" s="56"/>
      <c r="E29" s="56"/>
      <c r="F29" s="56"/>
      <c r="G29" s="56"/>
      <c r="H29" s="56"/>
      <c r="I29" s="56"/>
      <c r="J29" s="56"/>
      <c r="K29" s="56"/>
      <c r="L29" s="56"/>
      <c r="M29" s="56"/>
      <c r="N29" s="56"/>
      <c r="O29" s="56"/>
      <c r="P29" s="56"/>
      <c r="Q29" s="56"/>
      <c r="R29" s="56"/>
      <c r="S29" s="56"/>
      <c r="T29" s="56"/>
      <c r="U29" s="56"/>
      <c r="V29" s="56"/>
      <c r="W29" s="474"/>
    </row>
    <row r="30" spans="1:50">
      <c r="A30" s="649"/>
      <c r="B30" s="56"/>
      <c r="C30" s="56"/>
      <c r="D30" s="56"/>
      <c r="E30" s="56"/>
      <c r="F30" s="56"/>
      <c r="G30" s="56"/>
      <c r="H30" s="56"/>
      <c r="I30" s="56"/>
      <c r="J30" s="56"/>
      <c r="K30" s="56"/>
      <c r="L30" s="56"/>
      <c r="M30" s="56"/>
      <c r="N30" s="56"/>
      <c r="O30" s="56"/>
      <c r="P30" s="56"/>
      <c r="Q30" s="56"/>
      <c r="R30" s="56"/>
      <c r="S30" s="56"/>
      <c r="T30" s="56"/>
      <c r="U30" s="56"/>
      <c r="V30" s="56"/>
      <c r="W30" s="474"/>
    </row>
    <row r="31" spans="1:50">
      <c r="A31" s="649"/>
      <c r="B31" s="56"/>
      <c r="C31" s="56"/>
      <c r="D31" s="56"/>
      <c r="E31" s="56"/>
      <c r="F31" s="56"/>
      <c r="G31" s="56"/>
      <c r="H31" s="56"/>
      <c r="I31" s="56"/>
      <c r="J31" s="56"/>
      <c r="K31" s="56"/>
      <c r="L31" s="56"/>
      <c r="M31" s="56"/>
      <c r="N31" s="56"/>
      <c r="O31" s="56"/>
      <c r="P31" s="56"/>
      <c r="Q31" s="56"/>
      <c r="R31" s="56"/>
      <c r="S31" s="56"/>
      <c r="T31" s="56"/>
      <c r="U31" s="56"/>
      <c r="V31" s="56"/>
      <c r="W31" s="474"/>
    </row>
    <row r="32" spans="1:50">
      <c r="A32" s="649"/>
      <c r="B32" s="56"/>
      <c r="C32" s="56"/>
      <c r="D32" s="56"/>
      <c r="E32" s="56"/>
      <c r="F32" s="56"/>
      <c r="G32" s="56"/>
      <c r="H32" s="56"/>
      <c r="I32" s="56"/>
      <c r="J32" s="56"/>
      <c r="K32" s="56"/>
      <c r="L32" s="56"/>
      <c r="M32" s="56"/>
      <c r="N32" s="56"/>
      <c r="O32" s="56"/>
      <c r="P32" s="56"/>
      <c r="Q32" s="56"/>
      <c r="R32" s="56"/>
      <c r="S32" s="56"/>
      <c r="T32" s="56"/>
      <c r="U32" s="56"/>
      <c r="V32" s="56"/>
      <c r="W32" s="474"/>
    </row>
    <row r="33" spans="1:23">
      <c r="A33" s="649"/>
      <c r="B33" s="53"/>
      <c r="C33" s="56"/>
      <c r="D33" s="56"/>
      <c r="E33" s="56"/>
      <c r="F33" s="56"/>
      <c r="G33" s="56"/>
      <c r="H33" s="56"/>
      <c r="I33" s="56"/>
      <c r="J33" s="56"/>
      <c r="K33" s="56"/>
      <c r="L33" s="56"/>
      <c r="M33" s="56"/>
      <c r="N33" s="56"/>
      <c r="O33" s="56"/>
      <c r="P33" s="56"/>
      <c r="Q33" s="56"/>
      <c r="R33" s="56"/>
      <c r="S33" s="56"/>
      <c r="T33" s="56"/>
      <c r="U33" s="56"/>
      <c r="V33" s="56"/>
      <c r="W33" s="474"/>
    </row>
    <row r="34" spans="1:23" ht="14.25" customHeight="1">
      <c r="A34" s="649"/>
      <c r="B34" s="56"/>
      <c r="C34" s="56"/>
      <c r="D34" s="56"/>
      <c r="E34" s="56"/>
      <c r="F34" s="56"/>
      <c r="G34" s="56"/>
      <c r="H34" s="56"/>
      <c r="I34" s="56"/>
      <c r="J34" s="56"/>
      <c r="K34" s="56"/>
      <c r="L34" s="1412"/>
      <c r="M34" s="1412"/>
      <c r="N34" s="1412"/>
      <c r="O34" s="1412"/>
      <c r="P34" s="1412"/>
      <c r="Q34" s="1412"/>
      <c r="R34" s="1412"/>
      <c r="S34" s="1412"/>
      <c r="T34" s="1412"/>
      <c r="U34" s="1412"/>
      <c r="V34" s="1412"/>
      <c r="W34" s="474"/>
    </row>
    <row r="35" spans="1:23">
      <c r="A35" s="649"/>
      <c r="B35" s="55" t="s">
        <v>222</v>
      </c>
      <c r="C35" s="56"/>
      <c r="D35" s="56"/>
      <c r="E35" s="56"/>
      <c r="F35" s="56"/>
      <c r="G35" s="56"/>
      <c r="H35" s="56"/>
      <c r="I35" s="56"/>
      <c r="J35" s="56"/>
      <c r="K35" s="56"/>
      <c r="L35" s="56"/>
      <c r="M35" s="56"/>
      <c r="N35" s="56"/>
      <c r="O35" s="56"/>
      <c r="P35" s="56"/>
      <c r="Q35" s="56"/>
      <c r="R35" s="56"/>
      <c r="S35" s="56"/>
      <c r="T35" s="56"/>
      <c r="U35" s="56"/>
      <c r="V35" s="56"/>
      <c r="W35" s="474"/>
    </row>
    <row r="36" spans="1:23">
      <c r="A36" s="649"/>
      <c r="B36" s="56"/>
      <c r="C36" s="56"/>
      <c r="D36" s="56"/>
      <c r="E36" s="56"/>
      <c r="F36" s="56"/>
      <c r="G36" s="56"/>
      <c r="H36" s="56"/>
      <c r="I36" s="56"/>
      <c r="J36" s="56"/>
      <c r="K36" s="56"/>
      <c r="L36" s="56"/>
      <c r="M36" s="56"/>
      <c r="N36" s="56"/>
      <c r="O36" s="56"/>
      <c r="P36" s="56"/>
      <c r="Q36" s="56"/>
      <c r="R36" s="56"/>
      <c r="S36" s="56"/>
      <c r="T36" s="56"/>
      <c r="U36" s="56"/>
      <c r="V36" s="56"/>
      <c r="W36" s="474"/>
    </row>
    <row r="37" spans="1:23">
      <c r="A37" s="649"/>
      <c r="B37" s="56"/>
      <c r="C37" s="56"/>
      <c r="D37" s="56"/>
      <c r="E37" s="56"/>
      <c r="F37" s="56"/>
      <c r="G37" s="56"/>
      <c r="H37" s="56"/>
      <c r="I37" s="56"/>
      <c r="J37" s="56"/>
      <c r="K37" s="56"/>
      <c r="L37" s="56"/>
      <c r="M37" s="56"/>
      <c r="N37" s="56"/>
      <c r="O37" s="56"/>
      <c r="P37" s="56"/>
      <c r="Q37" s="56"/>
      <c r="R37" s="56"/>
      <c r="S37" s="56"/>
      <c r="T37" s="56"/>
      <c r="U37" s="56"/>
      <c r="V37" s="56"/>
      <c r="W37" s="474"/>
    </row>
    <row r="38" spans="1:23">
      <c r="A38" s="649"/>
      <c r="B38" s="56"/>
      <c r="C38" s="56"/>
      <c r="D38" s="56"/>
      <c r="E38" s="56"/>
      <c r="F38" s="56"/>
      <c r="G38" s="56"/>
      <c r="H38" s="56"/>
      <c r="I38" s="56"/>
      <c r="J38" s="56"/>
      <c r="K38" s="56"/>
      <c r="L38" s="56"/>
      <c r="M38" s="56"/>
      <c r="N38" s="56"/>
      <c r="O38" s="56"/>
      <c r="P38" s="56"/>
      <c r="Q38" s="56"/>
      <c r="R38" s="56"/>
      <c r="S38" s="56"/>
      <c r="T38" s="56"/>
      <c r="U38" s="56"/>
      <c r="V38" s="56"/>
      <c r="W38" s="474"/>
    </row>
    <row r="39" spans="1:23">
      <c r="A39" s="649"/>
      <c r="B39" s="56"/>
      <c r="C39" s="56"/>
      <c r="D39" s="56"/>
      <c r="E39" s="56"/>
      <c r="F39" s="56"/>
      <c r="G39" s="56"/>
      <c r="H39" s="56"/>
      <c r="I39" s="56"/>
      <c r="J39" s="56"/>
      <c r="K39" s="56"/>
      <c r="L39" s="56"/>
      <c r="M39" s="56"/>
      <c r="N39" s="56"/>
      <c r="O39" s="56"/>
      <c r="P39" s="56"/>
      <c r="Q39" s="56"/>
      <c r="R39" s="56"/>
      <c r="S39" s="56"/>
      <c r="T39" s="56"/>
      <c r="U39" s="56"/>
      <c r="V39" s="56"/>
      <c r="W39" s="474"/>
    </row>
    <row r="40" spans="1:23">
      <c r="A40" s="649"/>
      <c r="B40" s="53"/>
      <c r="C40" s="56"/>
      <c r="D40" s="56"/>
      <c r="E40" s="56"/>
      <c r="F40" s="56"/>
      <c r="G40" s="56"/>
      <c r="H40" s="56"/>
      <c r="I40" s="56"/>
      <c r="J40" s="56"/>
      <c r="K40" s="56"/>
      <c r="L40" s="56"/>
      <c r="M40" s="56"/>
      <c r="N40" s="56"/>
      <c r="O40" s="56"/>
      <c r="P40" s="56"/>
      <c r="Q40" s="56"/>
      <c r="R40" s="56"/>
      <c r="S40" s="56"/>
      <c r="T40" s="56"/>
      <c r="U40" s="56"/>
      <c r="V40" s="56"/>
      <c r="W40" s="474"/>
    </row>
    <row r="41" spans="1:23">
      <c r="A41" s="649"/>
      <c r="B41" s="53"/>
      <c r="C41" s="56"/>
      <c r="D41" s="56"/>
      <c r="E41" s="56"/>
      <c r="F41" s="56"/>
      <c r="G41" s="56"/>
      <c r="H41" s="56"/>
      <c r="I41" s="56"/>
      <c r="J41" s="56"/>
      <c r="K41" s="56"/>
      <c r="L41" s="56"/>
      <c r="M41" s="56"/>
      <c r="N41" s="56"/>
      <c r="O41" s="56"/>
      <c r="P41" s="56"/>
      <c r="Q41" s="56"/>
      <c r="R41" s="56"/>
      <c r="S41" s="56"/>
      <c r="T41" s="56"/>
      <c r="U41" s="56"/>
      <c r="V41" s="56"/>
      <c r="W41" s="474"/>
    </row>
    <row r="42" spans="1:23">
      <c r="A42" s="649"/>
      <c r="B42" s="55" t="s">
        <v>223</v>
      </c>
      <c r="C42" s="56"/>
      <c r="D42" s="56"/>
      <c r="E42" s="56"/>
      <c r="F42" s="56"/>
      <c r="G42" s="56"/>
      <c r="H42" s="56"/>
      <c r="I42" s="56"/>
      <c r="J42" s="56"/>
      <c r="K42" s="56"/>
      <c r="L42" s="56"/>
      <c r="M42" s="56"/>
      <c r="N42" s="56"/>
      <c r="O42" s="56"/>
      <c r="P42" s="56"/>
      <c r="Q42" s="56"/>
      <c r="R42" s="56"/>
      <c r="S42" s="56"/>
      <c r="T42" s="56"/>
      <c r="U42" s="56"/>
      <c r="V42" s="56"/>
      <c r="W42" s="474"/>
    </row>
    <row r="43" spans="1:23" ht="18.75" customHeight="1">
      <c r="A43" s="864"/>
      <c r="B43" s="57" t="s">
        <v>224</v>
      </c>
      <c r="C43" s="57"/>
      <c r="D43" s="57"/>
      <c r="E43" s="57"/>
      <c r="F43" s="57"/>
      <c r="G43" s="57"/>
      <c r="H43" s="57"/>
      <c r="I43" s="57"/>
      <c r="J43" s="57"/>
      <c r="K43" s="57"/>
      <c r="L43" s="57"/>
      <c r="M43" s="57"/>
      <c r="N43" s="57"/>
      <c r="O43" s="57"/>
      <c r="P43" s="57"/>
      <c r="Q43" s="57"/>
      <c r="R43" s="57"/>
      <c r="S43" s="57"/>
      <c r="T43" s="57"/>
      <c r="U43" s="57"/>
      <c r="V43" s="57"/>
      <c r="W43" s="865"/>
    </row>
    <row r="44" spans="1:23" ht="15.75" customHeight="1">
      <c r="A44" s="649"/>
      <c r="B44" s="57" t="s">
        <v>225</v>
      </c>
      <c r="C44" s="56"/>
      <c r="D44" s="56"/>
      <c r="E44" s="56"/>
      <c r="F44" s="56"/>
      <c r="G44" s="56"/>
      <c r="H44" s="56"/>
      <c r="I44" s="56"/>
      <c r="J44" s="56"/>
      <c r="K44" s="56"/>
      <c r="L44" s="73" t="s">
        <v>226</v>
      </c>
      <c r="M44" s="75"/>
      <c r="N44" s="73"/>
      <c r="O44" s="73"/>
      <c r="Q44" s="56"/>
      <c r="R44" s="56"/>
      <c r="S44" s="56"/>
      <c r="T44" s="56"/>
      <c r="U44" s="56"/>
      <c r="V44" s="56"/>
      <c r="W44" s="474"/>
    </row>
    <row r="45" spans="1:23" ht="15.75" customHeight="1">
      <c r="A45" s="649"/>
      <c r="B45" s="56" t="s">
        <v>227</v>
      </c>
      <c r="C45" s="56"/>
      <c r="D45" s="56"/>
      <c r="E45" s="56"/>
      <c r="F45" s="56"/>
      <c r="G45" s="1403"/>
      <c r="H45" s="1403"/>
      <c r="I45" s="1403"/>
      <c r="J45" s="1403"/>
      <c r="K45" s="1403"/>
      <c r="L45" s="1403"/>
      <c r="M45" s="1403"/>
      <c r="N45" s="1403"/>
      <c r="O45" s="1403"/>
      <c r="P45" s="1403"/>
      <c r="Q45" s="61"/>
      <c r="R45" s="56"/>
      <c r="S45" s="56"/>
      <c r="T45" s="56"/>
      <c r="U45" s="56"/>
      <c r="V45" s="56"/>
      <c r="W45" s="474"/>
    </row>
    <row r="46" spans="1:23">
      <c r="A46" s="649"/>
      <c r="B46" s="56"/>
      <c r="C46" s="56"/>
      <c r="D46" s="56"/>
      <c r="E46" s="56"/>
      <c r="F46" s="56"/>
      <c r="G46" s="56"/>
      <c r="H46" s="56"/>
      <c r="I46" s="56"/>
      <c r="J46" s="56"/>
      <c r="K46" s="56"/>
      <c r="L46" s="56"/>
      <c r="M46" s="56"/>
      <c r="N46" s="56"/>
      <c r="O46" s="56"/>
      <c r="P46" s="56"/>
      <c r="Q46" s="56"/>
      <c r="R46" s="56"/>
      <c r="S46" s="56"/>
      <c r="T46" s="56"/>
      <c r="U46" s="56"/>
      <c r="V46" s="56"/>
      <c r="W46" s="474"/>
    </row>
    <row r="47" spans="1:23">
      <c r="A47" s="649"/>
      <c r="B47" s="55" t="s">
        <v>228</v>
      </c>
      <c r="C47" s="56"/>
      <c r="D47" s="56"/>
      <c r="E47" s="56"/>
      <c r="F47" s="56"/>
      <c r="G47" s="56"/>
      <c r="H47" s="56"/>
      <c r="I47" s="56"/>
      <c r="J47" s="56"/>
      <c r="K47" s="56"/>
      <c r="L47" s="56"/>
      <c r="M47" s="56"/>
      <c r="N47" s="56"/>
      <c r="O47" s="56"/>
      <c r="P47" s="56"/>
      <c r="Q47" s="56"/>
      <c r="R47" s="56"/>
      <c r="S47" s="56"/>
      <c r="T47" s="56"/>
      <c r="U47" s="56"/>
      <c r="V47" s="56"/>
      <c r="W47" s="474"/>
    </row>
    <row r="48" spans="1:23">
      <c r="A48" s="649"/>
      <c r="B48" s="56" t="s">
        <v>229</v>
      </c>
      <c r="C48" s="56"/>
      <c r="D48" s="56"/>
      <c r="E48" s="56"/>
      <c r="F48" s="56"/>
      <c r="G48" s="56"/>
      <c r="H48" s="56"/>
      <c r="I48" s="56"/>
      <c r="J48" s="56"/>
      <c r="K48" s="56"/>
      <c r="L48" s="56"/>
      <c r="M48" s="56"/>
      <c r="N48" s="56"/>
      <c r="O48" s="56"/>
      <c r="P48" s="56"/>
      <c r="Q48" s="56"/>
      <c r="R48" s="56"/>
      <c r="S48" s="56"/>
      <c r="T48" s="56"/>
      <c r="U48" s="56"/>
      <c r="V48" s="56"/>
      <c r="W48" s="474"/>
    </row>
    <row r="49" spans="1:23">
      <c r="A49" s="649"/>
      <c r="B49" s="56" t="s">
        <v>230</v>
      </c>
      <c r="C49" s="56"/>
      <c r="D49" s="56"/>
      <c r="E49" s="56"/>
      <c r="F49" s="56"/>
      <c r="G49" s="56"/>
      <c r="H49" s="56"/>
      <c r="I49" s="56"/>
      <c r="J49" s="56"/>
      <c r="K49" s="56"/>
      <c r="L49" s="56"/>
      <c r="M49" s="56"/>
      <c r="N49" s="56"/>
      <c r="O49" s="56"/>
      <c r="P49" s="61"/>
      <c r="Q49" s="53"/>
      <c r="R49" s="61"/>
      <c r="S49" s="53"/>
      <c r="T49" s="61"/>
      <c r="U49" s="56"/>
      <c r="V49" s="56"/>
      <c r="W49" s="474"/>
    </row>
    <row r="50" spans="1:23">
      <c r="A50" s="649"/>
      <c r="B50" s="67" t="s">
        <v>231</v>
      </c>
      <c r="C50" s="66"/>
      <c r="D50" s="66"/>
      <c r="E50" s="66"/>
      <c r="F50" s="66"/>
      <c r="G50" s="66"/>
      <c r="H50" s="66"/>
      <c r="I50" s="66"/>
      <c r="J50" s="66"/>
      <c r="K50" s="66"/>
      <c r="L50" s="66"/>
      <c r="M50" s="66"/>
      <c r="N50" s="66"/>
      <c r="O50" s="66"/>
      <c r="P50" s="66"/>
      <c r="Q50" s="66"/>
      <c r="R50" s="66"/>
      <c r="S50" s="66"/>
      <c r="T50" s="66"/>
      <c r="U50" s="56"/>
      <c r="V50" s="56"/>
      <c r="W50" s="474"/>
    </row>
    <row r="51" spans="1:23">
      <c r="A51" s="649"/>
      <c r="B51" s="56" t="s">
        <v>232</v>
      </c>
      <c r="C51" s="56"/>
      <c r="D51" s="56"/>
      <c r="E51" s="56"/>
      <c r="F51" s="1403"/>
      <c r="G51" s="1403"/>
      <c r="H51" s="1403"/>
      <c r="I51" s="1403"/>
      <c r="J51" s="1403"/>
      <c r="K51" s="1403"/>
      <c r="L51" s="1403"/>
      <c r="M51" s="1403"/>
      <c r="N51" s="1403"/>
      <c r="O51" s="1403"/>
      <c r="P51" s="1403"/>
      <c r="Q51" s="1403"/>
      <c r="R51" s="1403"/>
      <c r="S51" s="1403"/>
      <c r="T51" s="1403"/>
      <c r="U51" s="1403"/>
      <c r="V51" s="1403"/>
      <c r="W51" s="474"/>
    </row>
    <row r="52" spans="1:23" ht="16.5" customHeight="1">
      <c r="A52" s="649"/>
      <c r="B52" s="64"/>
      <c r="C52" s="64"/>
      <c r="D52" s="64"/>
      <c r="E52" s="64"/>
      <c r="F52" s="1413"/>
      <c r="G52" s="1413"/>
      <c r="H52" s="1413"/>
      <c r="I52" s="1413"/>
      <c r="J52" s="1413"/>
      <c r="K52" s="1413"/>
      <c r="L52" s="1413"/>
      <c r="M52" s="1413"/>
      <c r="N52" s="1413"/>
      <c r="O52" s="1413"/>
      <c r="P52" s="1413"/>
      <c r="Q52" s="1413"/>
      <c r="R52" s="1413"/>
      <c r="S52" s="1413"/>
      <c r="T52" s="1413"/>
      <c r="U52" s="1413"/>
      <c r="V52" s="1413"/>
      <c r="W52" s="474"/>
    </row>
    <row r="53" spans="1:23">
      <c r="A53" s="649"/>
      <c r="B53" s="64"/>
      <c r="C53" s="64"/>
      <c r="D53" s="64"/>
      <c r="E53" s="64"/>
      <c r="F53" s="64"/>
      <c r="G53" s="64"/>
      <c r="H53" s="64"/>
      <c r="I53" s="64"/>
      <c r="J53" s="64"/>
      <c r="K53" s="64"/>
      <c r="L53" s="64"/>
      <c r="M53" s="64"/>
      <c r="N53" s="64"/>
      <c r="O53" s="64"/>
      <c r="P53" s="65"/>
      <c r="Q53" s="65"/>
      <c r="R53" s="65"/>
      <c r="S53" s="65"/>
      <c r="T53" s="65"/>
      <c r="U53" s="65"/>
      <c r="V53" s="65"/>
      <c r="W53" s="474"/>
    </row>
    <row r="54" spans="1:23">
      <c r="A54" s="649"/>
      <c r="B54" s="56" t="s">
        <v>233</v>
      </c>
      <c r="C54" s="64"/>
      <c r="D54" s="64"/>
      <c r="E54" s="64"/>
      <c r="F54" s="64"/>
      <c r="G54" s="64"/>
      <c r="H54" s="64"/>
      <c r="I54" s="64"/>
      <c r="J54" s="64"/>
      <c r="K54" s="64"/>
      <c r="L54" s="64"/>
      <c r="M54" s="61"/>
      <c r="N54" s="64"/>
      <c r="O54" s="64"/>
      <c r="P54" s="65"/>
      <c r="Q54" s="65"/>
      <c r="R54" s="65"/>
      <c r="S54" s="65"/>
      <c r="T54" s="65"/>
      <c r="U54" s="65"/>
      <c r="V54" s="65"/>
      <c r="W54" s="474"/>
    </row>
    <row r="55" spans="1:23">
      <c r="A55" s="649"/>
      <c r="B55" s="56"/>
      <c r="C55" s="64"/>
      <c r="D55" s="64"/>
      <c r="E55" s="64"/>
      <c r="F55" s="64"/>
      <c r="G55" s="64"/>
      <c r="H55" s="64"/>
      <c r="I55" s="64"/>
      <c r="J55" s="64"/>
      <c r="K55" s="64"/>
      <c r="L55" s="64"/>
      <c r="M55" s="61"/>
      <c r="N55" s="64"/>
      <c r="O55" s="64"/>
      <c r="P55" s="65"/>
      <c r="Q55" s="65"/>
      <c r="R55" s="65"/>
      <c r="S55" s="65"/>
      <c r="T55" s="65"/>
      <c r="U55" s="65"/>
      <c r="V55" s="65"/>
      <c r="W55" s="474"/>
    </row>
    <row r="56" spans="1:23">
      <c r="A56" s="649"/>
      <c r="B56" s="56" t="s">
        <v>234</v>
      </c>
      <c r="C56" s="64"/>
      <c r="D56" s="64"/>
      <c r="E56" s="64"/>
      <c r="F56" s="64"/>
      <c r="G56" s="1409"/>
      <c r="H56" s="1409"/>
      <c r="I56" s="1409"/>
      <c r="J56" s="1409"/>
      <c r="K56" s="1409"/>
      <c r="L56" s="1409"/>
      <c r="M56" s="1409"/>
      <c r="N56" s="1409"/>
      <c r="O56" s="1409"/>
      <c r="P56" s="1409"/>
      <c r="Q56" s="63"/>
      <c r="R56" s="84" t="s">
        <v>235</v>
      </c>
      <c r="S56" s="1411"/>
      <c r="T56" s="1411"/>
      <c r="U56" s="1411"/>
      <c r="V56" s="1411"/>
      <c r="W56" s="474"/>
    </row>
    <row r="57" spans="1:23">
      <c r="A57" s="649"/>
      <c r="B57" s="56"/>
      <c r="C57" s="56"/>
      <c r="D57" s="56"/>
      <c r="E57" s="56"/>
      <c r="F57" s="56"/>
      <c r="G57" s="56"/>
      <c r="H57" s="56"/>
      <c r="I57" s="56"/>
      <c r="J57" s="56"/>
      <c r="K57" s="56"/>
      <c r="L57" s="56"/>
      <c r="M57" s="56"/>
      <c r="N57" s="56"/>
      <c r="O57" s="56"/>
      <c r="P57" s="56"/>
      <c r="Q57" s="56"/>
      <c r="R57" s="56"/>
      <c r="S57" s="56"/>
      <c r="T57" s="56"/>
      <c r="U57" s="56"/>
      <c r="V57" s="56"/>
      <c r="W57" s="474"/>
    </row>
    <row r="58" spans="1:23">
      <c r="A58" s="649"/>
      <c r="B58" s="56" t="s">
        <v>236</v>
      </c>
      <c r="C58" s="56"/>
      <c r="D58" s="1409"/>
      <c r="E58" s="1409"/>
      <c r="F58" s="1409"/>
      <c r="G58" s="1409"/>
      <c r="H58" s="1409"/>
      <c r="I58" s="1409"/>
      <c r="J58" s="59" t="s">
        <v>237</v>
      </c>
      <c r="K58" s="53"/>
      <c r="L58" s="1410"/>
      <c r="M58" s="1410"/>
      <c r="N58" s="1410"/>
      <c r="O58" s="1410"/>
      <c r="P58" s="1410"/>
      <c r="Q58" s="62"/>
      <c r="R58" s="84" t="s">
        <v>238</v>
      </c>
      <c r="S58" s="1403"/>
      <c r="T58" s="1403"/>
      <c r="U58" s="1403"/>
      <c r="V58" s="1403"/>
      <c r="W58" s="474"/>
    </row>
    <row r="59" spans="1:23">
      <c r="A59" s="649"/>
      <c r="B59" s="53"/>
      <c r="C59" s="53"/>
      <c r="D59" s="53"/>
      <c r="E59" s="53"/>
      <c r="F59" s="53"/>
      <c r="G59" s="53"/>
      <c r="H59" s="53"/>
      <c r="I59" s="53"/>
      <c r="J59" s="60"/>
      <c r="K59" s="53"/>
      <c r="L59" s="53"/>
      <c r="M59" s="53"/>
      <c r="N59" s="53"/>
      <c r="O59" s="53"/>
      <c r="P59" s="53"/>
      <c r="Q59" s="53"/>
      <c r="R59" s="53"/>
      <c r="S59" s="53"/>
      <c r="T59" s="53"/>
      <c r="U59" s="53"/>
      <c r="V59" s="53"/>
      <c r="W59" s="474"/>
    </row>
    <row r="60" spans="1:23">
      <c r="A60" s="649"/>
      <c r="B60" s="56" t="s">
        <v>239</v>
      </c>
      <c r="C60" s="56"/>
      <c r="D60" s="1403"/>
      <c r="E60" s="1403"/>
      <c r="F60" s="1403"/>
      <c r="G60" s="1403"/>
      <c r="H60" s="1403"/>
      <c r="I60" s="1403"/>
      <c r="J60" s="59" t="s">
        <v>240</v>
      </c>
      <c r="K60" s="56"/>
      <c r="L60" s="1403"/>
      <c r="M60" s="1403"/>
      <c r="N60" s="1403"/>
      <c r="O60" s="1403"/>
      <c r="P60" s="1403"/>
      <c r="Q60" s="1403"/>
      <c r="R60" s="1403"/>
      <c r="S60" s="1403"/>
      <c r="T60" s="1403"/>
      <c r="U60" s="1403"/>
      <c r="V60" s="1403"/>
      <c r="W60" s="474"/>
    </row>
    <row r="61" spans="1:23" ht="13.5" thickBot="1">
      <c r="A61" s="864"/>
      <c r="B61" s="57"/>
      <c r="C61" s="58"/>
      <c r="D61" s="58"/>
      <c r="E61" s="58"/>
      <c r="F61" s="58"/>
      <c r="G61" s="58"/>
      <c r="H61" s="58"/>
      <c r="I61" s="58"/>
      <c r="J61" s="57"/>
      <c r="K61" s="58"/>
      <c r="L61" s="58"/>
      <c r="M61" s="58"/>
      <c r="N61" s="58"/>
      <c r="O61" s="58"/>
      <c r="P61" s="58"/>
      <c r="Q61" s="58"/>
      <c r="R61" s="58"/>
      <c r="S61" s="58"/>
      <c r="T61" s="58"/>
      <c r="U61" s="58"/>
      <c r="V61" s="58"/>
      <c r="W61" s="865"/>
    </row>
    <row r="62" spans="1:23" ht="12.75" customHeight="1">
      <c r="A62" s="1391" t="s">
        <v>241</v>
      </c>
      <c r="B62" s="1392"/>
      <c r="C62" s="1392"/>
      <c r="D62" s="1392"/>
      <c r="E62" s="1392"/>
      <c r="F62" s="1392"/>
      <c r="G62" s="1392"/>
      <c r="H62" s="1392"/>
      <c r="I62" s="1392"/>
      <c r="J62" s="1392"/>
      <c r="K62" s="1392"/>
      <c r="L62" s="1392"/>
      <c r="M62" s="1392"/>
      <c r="N62" s="1392"/>
      <c r="O62" s="1392"/>
      <c r="P62" s="1392"/>
      <c r="Q62" s="1392"/>
      <c r="R62" s="1392"/>
      <c r="S62" s="1392"/>
      <c r="T62" s="1392"/>
      <c r="U62" s="1392"/>
      <c r="V62" s="1392"/>
      <c r="W62" s="1393"/>
    </row>
    <row r="63" spans="1:23" ht="24.75" customHeight="1">
      <c r="A63" s="80"/>
      <c r="B63" s="79" t="s">
        <v>242</v>
      </c>
      <c r="C63" s="57"/>
      <c r="D63" s="57"/>
      <c r="E63" s="57"/>
      <c r="F63" s="57"/>
      <c r="G63" s="57"/>
      <c r="H63" s="57"/>
      <c r="I63" s="57"/>
      <c r="J63" s="57"/>
      <c r="K63" s="85" t="s">
        <v>243</v>
      </c>
      <c r="L63" s="1398"/>
      <c r="M63" s="1398"/>
      <c r="N63" s="1398"/>
      <c r="O63" s="1398"/>
      <c r="P63" s="1398"/>
      <c r="Q63" s="1398"/>
      <c r="R63" s="1398"/>
      <c r="S63" s="1398"/>
      <c r="T63" s="1398"/>
      <c r="U63" s="1398"/>
      <c r="V63" s="1398"/>
      <c r="W63" s="865"/>
    </row>
    <row r="64" spans="1:23" ht="18" customHeight="1">
      <c r="A64" s="871"/>
      <c r="B64" s="79"/>
      <c r="C64" s="57"/>
      <c r="D64" s="1394"/>
      <c r="E64" s="1395"/>
      <c r="F64" s="1395"/>
      <c r="G64" s="1395"/>
      <c r="H64" s="1395"/>
      <c r="I64" s="57"/>
      <c r="J64" s="1394"/>
      <c r="K64" s="57"/>
      <c r="L64" s="872"/>
      <c r="M64" s="1380"/>
      <c r="N64" s="1397"/>
      <c r="O64" s="1397"/>
      <c r="P64" s="1397"/>
      <c r="Q64" s="1397"/>
      <c r="R64" s="1397"/>
      <c r="S64" s="873"/>
      <c r="T64" s="1380"/>
      <c r="U64" s="1381"/>
      <c r="V64" s="1381"/>
      <c r="W64" s="865"/>
    </row>
    <row r="65" spans="1:23" ht="5.25" customHeight="1">
      <c r="A65" s="871"/>
      <c r="C65" s="56"/>
      <c r="D65" s="1395"/>
      <c r="E65" s="1395"/>
      <c r="F65" s="1395"/>
      <c r="G65" s="1395"/>
      <c r="H65" s="1395"/>
      <c r="I65" s="83"/>
      <c r="J65" s="1395"/>
      <c r="K65" s="52"/>
      <c r="M65" s="1395"/>
      <c r="N65" s="1395"/>
      <c r="O65" s="1395"/>
      <c r="P65" s="1395"/>
      <c r="Q65" s="1395"/>
      <c r="R65" s="1395"/>
      <c r="T65" s="1382"/>
      <c r="U65" s="1382"/>
      <c r="V65" s="1382"/>
      <c r="W65" s="865"/>
    </row>
    <row r="66" spans="1:23" ht="13.5" customHeight="1">
      <c r="A66" s="871"/>
      <c r="B66" s="56" t="s">
        <v>244</v>
      </c>
      <c r="C66" s="57"/>
      <c r="D66" s="1396"/>
      <c r="E66" s="1396"/>
      <c r="F66" s="1396"/>
      <c r="G66" s="1396"/>
      <c r="H66" s="1396"/>
      <c r="I66" s="874" t="s">
        <v>235</v>
      </c>
      <c r="J66" s="1396"/>
      <c r="K66" s="52"/>
      <c r="L66" s="56" t="s">
        <v>245</v>
      </c>
      <c r="M66" s="1396"/>
      <c r="N66" s="1396"/>
      <c r="O66" s="1396"/>
      <c r="P66" s="1396"/>
      <c r="Q66" s="1396"/>
      <c r="R66" s="1396"/>
      <c r="S66" s="875" t="s">
        <v>235</v>
      </c>
      <c r="T66" s="1383"/>
      <c r="U66" s="1383"/>
      <c r="V66" s="1383"/>
      <c r="W66" s="865"/>
    </row>
    <row r="67" spans="1:23" ht="42.75" customHeight="1">
      <c r="A67" s="871"/>
      <c r="B67" s="56" t="s">
        <v>246</v>
      </c>
      <c r="C67" s="52"/>
      <c r="D67" s="858"/>
      <c r="E67" s="860"/>
      <c r="F67" s="860"/>
      <c r="G67" s="860"/>
      <c r="H67" s="860"/>
      <c r="I67" s="876" t="s">
        <v>235</v>
      </c>
      <c r="J67" s="860"/>
      <c r="K67" s="81"/>
      <c r="L67" s="56" t="s">
        <v>247</v>
      </c>
      <c r="M67" s="1386"/>
      <c r="N67" s="1383"/>
      <c r="O67" s="1383"/>
      <c r="P67" s="1383"/>
      <c r="Q67" s="1383"/>
      <c r="R67" s="1383"/>
      <c r="S67" s="82" t="s">
        <v>235</v>
      </c>
      <c r="T67" s="1384"/>
      <c r="U67" s="1385"/>
      <c r="V67" s="1385"/>
      <c r="W67" s="865"/>
    </row>
    <row r="68" spans="1:23" ht="12" customHeight="1">
      <c r="A68" s="871"/>
      <c r="B68" s="52"/>
      <c r="C68" s="52"/>
      <c r="D68" s="78"/>
      <c r="E68" s="54"/>
      <c r="F68" s="54"/>
      <c r="G68" s="54"/>
      <c r="H68" s="54"/>
      <c r="I68" s="53"/>
      <c r="J68" s="53"/>
      <c r="K68" s="53"/>
      <c r="L68" s="52"/>
      <c r="M68" s="52"/>
      <c r="N68" s="78"/>
      <c r="O68" s="52"/>
      <c r="P68" s="52"/>
      <c r="Q68" s="52"/>
      <c r="R68" s="52"/>
      <c r="S68" s="52"/>
      <c r="T68" s="52"/>
      <c r="U68" s="52"/>
      <c r="V68" s="52"/>
      <c r="W68" s="865"/>
    </row>
    <row r="69" spans="1:23" ht="22.5" customHeight="1" thickBot="1">
      <c r="A69" s="1095"/>
      <c r="B69" s="1096" t="s">
        <v>248</v>
      </c>
      <c r="C69" s="1096" t="s">
        <v>249</v>
      </c>
      <c r="D69" s="1097"/>
      <c r="E69" s="1097"/>
      <c r="F69" s="1097"/>
      <c r="G69" s="1097"/>
      <c r="H69" s="1097"/>
      <c r="I69" s="1097"/>
      <c r="J69" s="1097"/>
      <c r="K69" s="1098" t="s">
        <v>250</v>
      </c>
      <c r="L69" s="1099"/>
      <c r="M69" s="1100"/>
      <c r="N69" s="1101"/>
      <c r="O69" s="1101"/>
      <c r="P69" s="1097"/>
      <c r="Q69" s="1097"/>
      <c r="R69" s="1097"/>
      <c r="S69" s="1097"/>
      <c r="T69" s="1097"/>
      <c r="U69" s="1097"/>
      <c r="V69" s="1097"/>
      <c r="W69" s="1102"/>
    </row>
    <row r="70" spans="1:23" ht="15.75">
      <c r="A70" s="93"/>
      <c r="B70" s="692"/>
      <c r="C70" s="693"/>
      <c r="D70" s="694"/>
      <c r="E70" s="694"/>
      <c r="F70" s="694"/>
      <c r="G70" s="695"/>
      <c r="H70" s="695"/>
      <c r="I70" s="695"/>
      <c r="J70" s="695"/>
      <c r="K70" s="695"/>
      <c r="L70" s="695"/>
      <c r="M70" s="695"/>
      <c r="N70" s="695"/>
      <c r="O70" s="695"/>
      <c r="P70" s="695"/>
      <c r="Q70" s="695"/>
      <c r="R70" s="695"/>
      <c r="S70" s="93"/>
      <c r="T70" s="93"/>
      <c r="U70" s="93"/>
      <c r="V70" s="93"/>
      <c r="W70" s="93"/>
    </row>
    <row r="71" spans="1:23">
      <c r="A71" s="93"/>
      <c r="B71" s="93"/>
      <c r="C71" s="93"/>
      <c r="D71" s="93"/>
      <c r="E71" s="93"/>
      <c r="F71" s="93"/>
      <c r="G71" s="93"/>
      <c r="H71" s="93"/>
      <c r="I71" s="93"/>
      <c r="J71" s="93"/>
      <c r="K71" s="93"/>
      <c r="L71" s="93"/>
      <c r="M71" s="93"/>
      <c r="N71" s="93"/>
      <c r="O71" s="93"/>
      <c r="P71" s="93"/>
      <c r="Q71" s="93"/>
      <c r="R71" s="93"/>
      <c r="S71" s="93"/>
      <c r="T71" s="93"/>
      <c r="U71" s="93"/>
      <c r="V71" s="93"/>
      <c r="W71" s="93"/>
    </row>
    <row r="72" spans="1:23">
      <c r="A72" s="93"/>
      <c r="B72" s="93"/>
      <c r="C72" s="93"/>
      <c r="D72" s="93"/>
      <c r="E72" s="93"/>
      <c r="F72" s="93"/>
      <c r="G72" s="93"/>
      <c r="H72" s="93"/>
      <c r="I72" s="93"/>
      <c r="J72" s="93"/>
      <c r="K72" s="93"/>
      <c r="L72" s="93"/>
      <c r="M72" s="93"/>
      <c r="N72" s="93"/>
      <c r="O72" s="93"/>
      <c r="P72" s="93"/>
      <c r="Q72" s="93"/>
      <c r="R72" s="93"/>
      <c r="S72" s="93"/>
      <c r="T72" s="93"/>
      <c r="U72" s="93"/>
      <c r="V72" s="93"/>
      <c r="W72" s="93"/>
    </row>
    <row r="73" spans="1:23">
      <c r="A73" s="93"/>
      <c r="B73" s="93"/>
      <c r="C73" s="93"/>
      <c r="D73" s="93"/>
      <c r="E73" s="93"/>
      <c r="F73" s="93"/>
      <c r="G73" s="93"/>
      <c r="H73" s="93"/>
      <c r="I73" s="93"/>
      <c r="J73" s="93"/>
      <c r="K73" s="93"/>
      <c r="L73" s="93"/>
      <c r="M73" s="93"/>
      <c r="N73" s="93"/>
      <c r="O73" s="93"/>
      <c r="P73" s="93"/>
      <c r="Q73" s="93"/>
      <c r="R73" s="93"/>
      <c r="S73" s="93"/>
      <c r="T73" s="93"/>
      <c r="U73" s="93"/>
      <c r="V73" s="93"/>
      <c r="W73" s="93"/>
    </row>
    <row r="74" spans="1:23">
      <c r="A74" s="93"/>
      <c r="B74" s="93"/>
      <c r="C74" s="93"/>
      <c r="D74" s="93"/>
      <c r="E74" s="93"/>
      <c r="F74" s="93"/>
      <c r="G74" s="93"/>
      <c r="H74" s="93"/>
      <c r="I74" s="93"/>
      <c r="J74" s="93"/>
      <c r="K74" s="93"/>
      <c r="L74" s="93"/>
      <c r="M74" s="93"/>
      <c r="N74" s="93"/>
      <c r="O74" s="93"/>
      <c r="P74" s="93"/>
      <c r="Q74" s="93"/>
      <c r="R74" s="93"/>
      <c r="S74" s="93"/>
      <c r="T74" s="93"/>
      <c r="U74" s="93"/>
      <c r="V74" s="93"/>
      <c r="W74" s="93"/>
    </row>
    <row r="75" spans="1:23">
      <c r="A75" s="93"/>
      <c r="B75" s="93"/>
      <c r="C75" s="93"/>
      <c r="D75" s="93"/>
      <c r="E75" s="93"/>
      <c r="F75" s="93"/>
      <c r="G75" s="93"/>
      <c r="H75" s="93"/>
      <c r="I75" s="93"/>
      <c r="J75" s="93"/>
      <c r="K75" s="93"/>
      <c r="L75" s="93"/>
      <c r="M75" s="93"/>
      <c r="N75" s="93"/>
      <c r="O75" s="93"/>
      <c r="P75" s="93"/>
      <c r="Q75" s="93"/>
      <c r="R75" s="93"/>
      <c r="S75" s="93"/>
      <c r="T75" s="93"/>
      <c r="U75" s="93"/>
      <c r="V75" s="93"/>
      <c r="W75" s="93"/>
    </row>
    <row r="76" spans="1:23">
      <c r="A76" s="93"/>
      <c r="B76" s="93"/>
      <c r="C76" s="93"/>
      <c r="D76" s="93"/>
      <c r="E76" s="93"/>
      <c r="F76" s="93"/>
      <c r="G76" s="93"/>
      <c r="H76" s="93"/>
      <c r="I76" s="93"/>
      <c r="J76" s="93"/>
      <c r="K76" s="93"/>
      <c r="L76" s="93"/>
      <c r="M76" s="93"/>
      <c r="N76" s="93"/>
      <c r="O76" s="93"/>
      <c r="P76" s="93"/>
      <c r="Q76" s="93"/>
      <c r="R76" s="93"/>
      <c r="S76" s="93"/>
      <c r="T76" s="93"/>
      <c r="U76" s="93"/>
      <c r="V76" s="93"/>
      <c r="W76" s="93"/>
    </row>
    <row r="77" spans="1:23">
      <c r="A77" s="93"/>
      <c r="B77" s="93"/>
      <c r="C77" s="93"/>
      <c r="D77" s="93"/>
      <c r="E77" s="93"/>
      <c r="F77" s="93"/>
      <c r="G77" s="93"/>
      <c r="H77" s="93"/>
      <c r="I77" s="93"/>
      <c r="J77" s="93"/>
      <c r="K77" s="93"/>
      <c r="L77" s="93"/>
      <c r="M77" s="93"/>
      <c r="N77" s="93"/>
      <c r="O77" s="93"/>
      <c r="P77" s="93"/>
      <c r="Q77" s="93"/>
      <c r="R77" s="93"/>
      <c r="S77" s="93"/>
      <c r="T77" s="93"/>
      <c r="U77" s="93"/>
      <c r="V77" s="93"/>
      <c r="W77" s="93"/>
    </row>
    <row r="78" spans="1:23">
      <c r="A78" s="93"/>
      <c r="B78" s="93"/>
      <c r="C78" s="93"/>
      <c r="D78" s="93"/>
      <c r="E78" s="93"/>
      <c r="F78" s="93"/>
      <c r="G78" s="93"/>
      <c r="H78" s="93"/>
      <c r="I78" s="93"/>
      <c r="J78" s="93"/>
      <c r="K78" s="93"/>
      <c r="L78" s="93"/>
      <c r="M78" s="93"/>
      <c r="N78" s="93"/>
      <c r="O78" s="93"/>
      <c r="P78" s="93"/>
      <c r="Q78" s="93"/>
      <c r="R78" s="93"/>
      <c r="S78" s="93"/>
      <c r="T78" s="93"/>
      <c r="U78" s="93"/>
      <c r="V78" s="93"/>
      <c r="W78" s="93"/>
    </row>
    <row r="79" spans="1:23">
      <c r="A79" s="93"/>
      <c r="B79" s="93"/>
      <c r="C79" s="93"/>
      <c r="D79" s="93"/>
      <c r="E79" s="93"/>
      <c r="F79" s="93"/>
      <c r="G79" s="93"/>
      <c r="H79" s="93"/>
      <c r="I79" s="93"/>
      <c r="J79" s="93"/>
      <c r="K79" s="93"/>
      <c r="L79" s="93"/>
      <c r="M79" s="93"/>
      <c r="N79" s="93"/>
      <c r="O79" s="93"/>
      <c r="P79" s="93"/>
      <c r="Q79" s="93"/>
      <c r="R79" s="93"/>
      <c r="S79" s="93"/>
      <c r="T79" s="93"/>
      <c r="U79" s="93"/>
      <c r="V79" s="93"/>
      <c r="W79" s="93"/>
    </row>
    <row r="80" spans="1:23">
      <c r="A80" s="93"/>
      <c r="B80" s="93"/>
      <c r="C80" s="93"/>
      <c r="D80" s="93"/>
      <c r="E80" s="93"/>
      <c r="F80" s="93"/>
      <c r="G80" s="93"/>
      <c r="H80" s="93"/>
      <c r="I80" s="93"/>
      <c r="J80" s="93"/>
      <c r="K80" s="93"/>
      <c r="L80" s="93"/>
      <c r="M80" s="93"/>
      <c r="N80" s="93"/>
      <c r="O80" s="93"/>
      <c r="P80" s="93"/>
      <c r="Q80" s="93"/>
      <c r="R80" s="93"/>
      <c r="S80" s="93"/>
      <c r="T80" s="93"/>
      <c r="U80" s="93"/>
      <c r="V80" s="93"/>
      <c r="W80" s="93"/>
    </row>
    <row r="81" spans="1:23">
      <c r="A81" s="93"/>
      <c r="B81" s="93"/>
      <c r="C81" s="93"/>
      <c r="D81" s="93"/>
      <c r="E81" s="93"/>
      <c r="F81" s="93"/>
      <c r="G81" s="93"/>
      <c r="H81" s="93"/>
      <c r="I81" s="93"/>
      <c r="J81" s="93"/>
      <c r="K81" s="93"/>
      <c r="L81" s="93"/>
      <c r="M81" s="93"/>
      <c r="N81" s="93"/>
      <c r="O81" s="93"/>
      <c r="P81" s="93"/>
      <c r="Q81" s="93"/>
      <c r="R81" s="93"/>
      <c r="S81" s="93"/>
      <c r="T81" s="93"/>
      <c r="U81" s="93"/>
      <c r="V81" s="93"/>
      <c r="W81" s="93"/>
    </row>
    <row r="82" spans="1:23">
      <c r="A82" s="93"/>
      <c r="B82" s="93"/>
      <c r="C82" s="93"/>
      <c r="D82" s="93"/>
      <c r="E82" s="93"/>
      <c r="F82" s="93"/>
      <c r="G82" s="93"/>
      <c r="H82" s="93"/>
      <c r="I82" s="93"/>
      <c r="J82" s="93"/>
      <c r="K82" s="93"/>
      <c r="L82" s="93"/>
      <c r="M82" s="93"/>
      <c r="N82" s="93"/>
      <c r="O82" s="93"/>
      <c r="P82" s="93"/>
      <c r="Q82" s="93"/>
      <c r="R82" s="93"/>
      <c r="S82" s="93"/>
      <c r="T82" s="93"/>
      <c r="U82" s="93"/>
      <c r="V82" s="93"/>
      <c r="W82" s="93"/>
    </row>
    <row r="83" spans="1:23">
      <c r="A83" s="93"/>
      <c r="B83" s="93"/>
      <c r="C83" s="93"/>
      <c r="D83" s="93"/>
      <c r="E83" s="93"/>
      <c r="F83" s="93"/>
      <c r="G83" s="93"/>
      <c r="H83" s="93"/>
      <c r="I83" s="93"/>
      <c r="J83" s="93"/>
      <c r="K83" s="93"/>
      <c r="L83" s="93"/>
      <c r="M83" s="93"/>
      <c r="N83" s="93"/>
      <c r="O83" s="93"/>
      <c r="P83" s="93"/>
      <c r="Q83" s="93"/>
      <c r="R83" s="93"/>
      <c r="S83" s="93"/>
      <c r="T83" s="93"/>
      <c r="U83" s="93"/>
      <c r="V83" s="93"/>
      <c r="W83" s="93"/>
    </row>
    <row r="84" spans="1:23">
      <c r="A84" s="93"/>
      <c r="B84" s="93"/>
      <c r="C84" s="93"/>
      <c r="D84" s="93"/>
      <c r="E84" s="93"/>
      <c r="F84" s="93"/>
      <c r="G84" s="93"/>
      <c r="H84" s="93"/>
      <c r="I84" s="93"/>
      <c r="J84" s="93"/>
      <c r="K84" s="93"/>
      <c r="L84" s="93"/>
      <c r="M84" s="93"/>
      <c r="N84" s="93"/>
      <c r="O84" s="93"/>
      <c r="P84" s="93"/>
      <c r="Q84" s="93"/>
      <c r="R84" s="93"/>
      <c r="S84" s="93"/>
      <c r="T84" s="93"/>
      <c r="U84" s="93"/>
      <c r="V84" s="93"/>
      <c r="W84" s="93"/>
    </row>
    <row r="85" spans="1:23">
      <c r="A85" s="93"/>
      <c r="B85" s="93"/>
      <c r="C85" s="93"/>
      <c r="D85" s="93"/>
      <c r="E85" s="93"/>
      <c r="F85" s="93"/>
      <c r="G85" s="93"/>
      <c r="H85" s="93"/>
      <c r="I85" s="93"/>
      <c r="J85" s="93"/>
      <c r="K85" s="93"/>
      <c r="L85" s="93"/>
      <c r="M85" s="93"/>
      <c r="N85" s="93"/>
      <c r="O85" s="93"/>
      <c r="P85" s="93"/>
      <c r="Q85" s="93"/>
      <c r="R85" s="93"/>
      <c r="S85" s="93"/>
      <c r="T85" s="93"/>
      <c r="U85" s="93"/>
      <c r="V85" s="93"/>
      <c r="W85" s="93"/>
    </row>
    <row r="86" spans="1:23">
      <c r="A86" s="93"/>
      <c r="B86" s="93"/>
      <c r="C86" s="93"/>
      <c r="D86" s="93"/>
      <c r="E86" s="93"/>
      <c r="F86" s="93"/>
      <c r="G86" s="93"/>
      <c r="H86" s="93"/>
      <c r="I86" s="93"/>
      <c r="J86" s="93"/>
      <c r="K86" s="93"/>
      <c r="L86" s="93"/>
      <c r="M86" s="93"/>
      <c r="N86" s="93"/>
      <c r="O86" s="93"/>
      <c r="P86" s="93"/>
      <c r="Q86" s="93"/>
      <c r="R86" s="93"/>
      <c r="S86" s="93"/>
      <c r="T86" s="93"/>
      <c r="U86" s="93"/>
      <c r="V86" s="93"/>
      <c r="W86" s="93"/>
    </row>
    <row r="87" spans="1:23">
      <c r="A87" s="93"/>
      <c r="B87" s="93"/>
      <c r="C87" s="93"/>
      <c r="D87" s="93"/>
      <c r="E87" s="93"/>
      <c r="F87" s="93"/>
      <c r="G87" s="93"/>
      <c r="H87" s="93"/>
      <c r="I87" s="93"/>
      <c r="J87" s="93"/>
      <c r="K87" s="93"/>
      <c r="L87" s="93"/>
      <c r="M87" s="93"/>
      <c r="N87" s="93"/>
      <c r="O87" s="93"/>
      <c r="P87" s="93"/>
      <c r="Q87" s="93"/>
      <c r="R87" s="93"/>
      <c r="S87" s="93"/>
      <c r="T87" s="93"/>
      <c r="U87" s="93"/>
      <c r="V87" s="93"/>
      <c r="W87" s="93"/>
    </row>
    <row r="88" spans="1:23">
      <c r="A88" s="93"/>
      <c r="B88" s="93"/>
      <c r="C88" s="93"/>
      <c r="D88" s="93"/>
      <c r="E88" s="93"/>
      <c r="F88" s="93"/>
      <c r="G88" s="93"/>
      <c r="H88" s="93"/>
      <c r="I88" s="93"/>
      <c r="J88" s="93"/>
      <c r="K88" s="93"/>
      <c r="L88" s="93"/>
      <c r="M88" s="93"/>
      <c r="N88" s="93"/>
      <c r="O88" s="93"/>
      <c r="P88" s="93"/>
      <c r="Q88" s="93"/>
      <c r="R88" s="93"/>
      <c r="S88" s="93"/>
      <c r="T88" s="93"/>
      <c r="U88" s="93"/>
      <c r="V88" s="93"/>
      <c r="W88" s="93"/>
    </row>
    <row r="89" spans="1:23">
      <c r="A89" s="93"/>
      <c r="B89" s="93"/>
      <c r="C89" s="93"/>
      <c r="D89" s="93"/>
      <c r="E89" s="93"/>
      <c r="F89" s="93"/>
      <c r="G89" s="93"/>
      <c r="H89" s="93"/>
      <c r="I89" s="93"/>
      <c r="J89" s="93"/>
      <c r="K89" s="93"/>
      <c r="L89" s="93"/>
      <c r="M89" s="93"/>
      <c r="N89" s="93"/>
      <c r="O89" s="93"/>
      <c r="P89" s="93"/>
      <c r="Q89" s="93"/>
      <c r="R89" s="93"/>
      <c r="S89" s="93"/>
      <c r="T89" s="93"/>
      <c r="U89" s="93"/>
      <c r="V89" s="93"/>
      <c r="W89" s="93"/>
    </row>
    <row r="90" spans="1:23">
      <c r="A90" s="93"/>
      <c r="B90" s="93"/>
      <c r="C90" s="93"/>
      <c r="D90" s="93"/>
      <c r="E90" s="93"/>
      <c r="F90" s="93"/>
      <c r="G90" s="93"/>
      <c r="H90" s="93"/>
      <c r="I90" s="93"/>
      <c r="J90" s="93"/>
      <c r="K90" s="93"/>
      <c r="L90" s="93"/>
      <c r="M90" s="93"/>
      <c r="N90" s="93"/>
      <c r="O90" s="93"/>
      <c r="P90" s="93"/>
      <c r="Q90" s="93"/>
      <c r="R90" s="93"/>
      <c r="S90" s="93"/>
      <c r="T90" s="93"/>
      <c r="U90" s="93"/>
      <c r="V90" s="93"/>
      <c r="W90" s="93"/>
    </row>
    <row r="91" spans="1:23">
      <c r="A91" s="93"/>
      <c r="B91" s="93"/>
      <c r="C91" s="93"/>
      <c r="D91" s="93"/>
      <c r="E91" s="93"/>
      <c r="F91" s="93"/>
      <c r="G91" s="93"/>
      <c r="H91" s="93"/>
      <c r="I91" s="93"/>
      <c r="J91" s="93"/>
      <c r="K91" s="93"/>
      <c r="L91" s="93"/>
      <c r="M91" s="93"/>
      <c r="N91" s="93"/>
      <c r="O91" s="93"/>
      <c r="P91" s="93"/>
      <c r="Q91" s="93"/>
      <c r="R91" s="93"/>
      <c r="S91" s="93"/>
      <c r="T91" s="93"/>
      <c r="U91" s="93"/>
      <c r="V91" s="93"/>
      <c r="W91" s="93"/>
    </row>
    <row r="92" spans="1:23">
      <c r="A92" s="93"/>
      <c r="B92" s="93"/>
      <c r="C92" s="93"/>
      <c r="D92" s="93"/>
      <c r="E92" s="93"/>
      <c r="F92" s="93"/>
      <c r="G92" s="93"/>
      <c r="H92" s="93"/>
      <c r="I92" s="93"/>
      <c r="J92" s="93"/>
      <c r="K92" s="93"/>
      <c r="L92" s="93"/>
      <c r="M92" s="93"/>
      <c r="N92" s="93"/>
      <c r="O92" s="93"/>
      <c r="P92" s="93"/>
      <c r="Q92" s="93"/>
      <c r="R92" s="93"/>
      <c r="S92" s="93"/>
      <c r="T92" s="93"/>
      <c r="U92" s="93"/>
      <c r="V92" s="93"/>
      <c r="W92" s="93"/>
    </row>
    <row r="93" spans="1:23">
      <c r="A93" s="93"/>
      <c r="B93" s="93"/>
      <c r="C93" s="93"/>
      <c r="D93" s="93"/>
      <c r="E93" s="93"/>
      <c r="F93" s="93"/>
      <c r="G93" s="93"/>
      <c r="H93" s="93"/>
      <c r="I93" s="93"/>
      <c r="J93" s="93"/>
      <c r="K93" s="93"/>
      <c r="L93" s="93"/>
      <c r="M93" s="93"/>
      <c r="N93" s="93"/>
      <c r="O93" s="93"/>
      <c r="P93" s="93"/>
      <c r="Q93" s="93"/>
      <c r="R93" s="93"/>
      <c r="S93" s="93"/>
      <c r="T93" s="93"/>
      <c r="U93" s="93"/>
      <c r="V93" s="93"/>
      <c r="W93" s="93"/>
    </row>
    <row r="94" spans="1:23">
      <c r="A94" s="93"/>
      <c r="B94" s="93"/>
      <c r="C94" s="93"/>
      <c r="D94" s="93"/>
      <c r="E94" s="93"/>
      <c r="F94" s="93"/>
      <c r="G94" s="93"/>
      <c r="H94" s="93"/>
      <c r="I94" s="93"/>
      <c r="J94" s="93"/>
      <c r="K94" s="93"/>
      <c r="L94" s="93"/>
      <c r="M94" s="93"/>
      <c r="N94" s="93"/>
      <c r="O94" s="93"/>
      <c r="P94" s="93"/>
      <c r="Q94" s="93"/>
      <c r="R94" s="93"/>
      <c r="S94" s="93"/>
      <c r="T94" s="93"/>
      <c r="U94" s="93"/>
      <c r="V94" s="93"/>
      <c r="W94" s="93"/>
    </row>
    <row r="95" spans="1:23">
      <c r="A95" s="93"/>
      <c r="B95" s="93"/>
      <c r="C95" s="93"/>
      <c r="D95" s="93"/>
      <c r="E95" s="93"/>
      <c r="F95" s="93"/>
      <c r="G95" s="93"/>
      <c r="H95" s="93"/>
      <c r="I95" s="93"/>
      <c r="J95" s="93"/>
      <c r="K95" s="93"/>
      <c r="L95" s="93"/>
      <c r="M95" s="93"/>
      <c r="N95" s="93"/>
      <c r="O95" s="93"/>
      <c r="P95" s="93"/>
      <c r="Q95" s="93"/>
      <c r="R95" s="93"/>
      <c r="S95" s="93"/>
      <c r="T95" s="93"/>
      <c r="U95" s="93"/>
      <c r="V95" s="93"/>
      <c r="W95" s="93"/>
    </row>
    <row r="96" spans="1:23">
      <c r="A96" s="93"/>
      <c r="B96" s="93"/>
      <c r="C96" s="93"/>
      <c r="D96" s="93"/>
      <c r="E96" s="93"/>
      <c r="F96" s="93"/>
      <c r="G96" s="93"/>
      <c r="H96" s="93"/>
      <c r="I96" s="93"/>
      <c r="J96" s="93"/>
      <c r="K96" s="93"/>
      <c r="L96" s="93"/>
      <c r="M96" s="93"/>
      <c r="N96" s="93"/>
      <c r="O96" s="93"/>
      <c r="P96" s="93"/>
      <c r="Q96" s="93"/>
      <c r="R96" s="93"/>
      <c r="S96" s="93"/>
      <c r="T96" s="93"/>
      <c r="U96" s="93"/>
      <c r="V96" s="93"/>
      <c r="W96" s="93"/>
    </row>
    <row r="97" spans="1:23">
      <c r="A97" s="93"/>
      <c r="B97" s="93"/>
      <c r="C97" s="93"/>
      <c r="D97" s="93"/>
      <c r="E97" s="93"/>
      <c r="F97" s="93"/>
      <c r="G97" s="93"/>
      <c r="H97" s="93"/>
      <c r="I97" s="93"/>
      <c r="J97" s="93"/>
      <c r="K97" s="93"/>
      <c r="L97" s="93"/>
      <c r="M97" s="93"/>
      <c r="N97" s="93"/>
      <c r="O97" s="93"/>
      <c r="P97" s="93"/>
      <c r="Q97" s="93"/>
      <c r="R97" s="93"/>
      <c r="S97" s="93"/>
      <c r="T97" s="93"/>
      <c r="U97" s="93"/>
      <c r="V97" s="93"/>
      <c r="W97" s="93"/>
    </row>
    <row r="98" spans="1:23">
      <c r="A98" s="93"/>
      <c r="B98" s="93"/>
      <c r="C98" s="93"/>
      <c r="D98" s="93"/>
      <c r="E98" s="93"/>
      <c r="F98" s="93"/>
      <c r="G98" s="93"/>
      <c r="H98" s="93"/>
      <c r="I98" s="93"/>
      <c r="J98" s="93"/>
      <c r="K98" s="93"/>
      <c r="L98" s="93"/>
      <c r="M98" s="93"/>
      <c r="N98" s="93"/>
      <c r="O98" s="93"/>
      <c r="P98" s="93"/>
      <c r="Q98" s="93"/>
      <c r="R98" s="93"/>
      <c r="S98" s="93"/>
      <c r="T98" s="93"/>
      <c r="U98" s="93"/>
      <c r="V98" s="93"/>
      <c r="W98" s="93"/>
    </row>
    <row r="99" spans="1:23">
      <c r="A99" s="93"/>
      <c r="B99" s="93"/>
      <c r="C99" s="93"/>
      <c r="D99" s="93"/>
      <c r="E99" s="93"/>
      <c r="F99" s="93"/>
      <c r="G99" s="93"/>
      <c r="H99" s="93"/>
      <c r="I99" s="93"/>
      <c r="J99" s="93"/>
      <c r="K99" s="93"/>
      <c r="L99" s="93"/>
      <c r="M99" s="93"/>
      <c r="N99" s="93"/>
      <c r="O99" s="93"/>
      <c r="P99" s="93"/>
      <c r="Q99" s="93"/>
      <c r="R99" s="93"/>
      <c r="S99" s="93"/>
      <c r="T99" s="93"/>
      <c r="U99" s="93"/>
      <c r="V99" s="93"/>
      <c r="W99" s="93"/>
    </row>
    <row r="100" spans="1:23">
      <c r="A100" s="93"/>
      <c r="B100" s="93"/>
      <c r="C100" s="93"/>
      <c r="D100" s="93"/>
      <c r="E100" s="93"/>
      <c r="F100" s="93"/>
      <c r="G100" s="93"/>
      <c r="H100" s="93"/>
      <c r="I100" s="93"/>
      <c r="J100" s="93"/>
      <c r="K100" s="93"/>
      <c r="L100" s="93"/>
      <c r="M100" s="93"/>
      <c r="N100" s="93"/>
      <c r="O100" s="93"/>
      <c r="P100" s="93"/>
      <c r="Q100" s="93"/>
      <c r="R100" s="93"/>
      <c r="S100" s="93"/>
      <c r="T100" s="93"/>
      <c r="U100" s="93"/>
      <c r="V100" s="93"/>
      <c r="W100" s="93"/>
    </row>
    <row r="101" spans="1:23">
      <c r="A101" s="93"/>
      <c r="B101" s="93"/>
      <c r="C101" s="93"/>
      <c r="D101" s="93"/>
      <c r="E101" s="93"/>
      <c r="F101" s="93"/>
      <c r="G101" s="93"/>
      <c r="H101" s="93"/>
      <c r="I101" s="93"/>
      <c r="J101" s="93"/>
      <c r="K101" s="93"/>
      <c r="L101" s="93"/>
      <c r="M101" s="93"/>
      <c r="N101" s="93"/>
      <c r="O101" s="93"/>
      <c r="P101" s="93"/>
      <c r="Q101" s="93"/>
      <c r="R101" s="93"/>
      <c r="S101" s="93"/>
      <c r="T101" s="93"/>
      <c r="U101" s="93"/>
      <c r="V101" s="93"/>
      <c r="W101" s="93"/>
    </row>
    <row r="102" spans="1:23">
      <c r="A102" s="93"/>
      <c r="B102" s="93"/>
      <c r="C102" s="93"/>
      <c r="D102" s="93"/>
      <c r="E102" s="93"/>
      <c r="F102" s="93"/>
      <c r="G102" s="93"/>
      <c r="H102" s="93"/>
      <c r="I102" s="93"/>
      <c r="J102" s="93"/>
      <c r="K102" s="93"/>
      <c r="L102" s="93"/>
      <c r="M102" s="93"/>
      <c r="N102" s="93"/>
      <c r="O102" s="93"/>
      <c r="P102" s="93"/>
      <c r="Q102" s="93"/>
      <c r="R102" s="93"/>
      <c r="S102" s="93"/>
      <c r="T102" s="93"/>
      <c r="U102" s="93"/>
      <c r="V102" s="93"/>
      <c r="W102" s="93"/>
    </row>
    <row r="103" spans="1:23">
      <c r="A103" s="93"/>
      <c r="B103" s="93"/>
      <c r="C103" s="93"/>
      <c r="D103" s="93"/>
      <c r="E103" s="93"/>
      <c r="F103" s="93"/>
      <c r="G103" s="93"/>
      <c r="H103" s="93"/>
      <c r="I103" s="93"/>
      <c r="J103" s="93"/>
      <c r="K103" s="93"/>
      <c r="L103" s="93"/>
      <c r="M103" s="93"/>
      <c r="N103" s="93"/>
      <c r="O103" s="93"/>
      <c r="P103" s="93"/>
      <c r="Q103" s="93"/>
      <c r="R103" s="93"/>
      <c r="S103" s="93"/>
      <c r="T103" s="93"/>
      <c r="U103" s="93"/>
      <c r="V103" s="93"/>
      <c r="W103" s="93"/>
    </row>
    <row r="104" spans="1:23">
      <c r="A104" s="93"/>
      <c r="B104" s="93"/>
      <c r="C104" s="93"/>
      <c r="D104" s="93"/>
      <c r="E104" s="93"/>
      <c r="F104" s="93"/>
      <c r="G104" s="93"/>
      <c r="H104" s="93"/>
      <c r="I104" s="93"/>
      <c r="J104" s="93"/>
      <c r="K104" s="93"/>
      <c r="L104" s="93"/>
      <c r="M104" s="93"/>
      <c r="N104" s="93"/>
      <c r="O104" s="93"/>
      <c r="P104" s="93"/>
      <c r="Q104" s="93"/>
      <c r="R104" s="93"/>
      <c r="S104" s="93"/>
      <c r="T104" s="93"/>
      <c r="U104" s="93"/>
      <c r="V104" s="93"/>
      <c r="W104" s="93"/>
    </row>
    <row r="105" spans="1:23">
      <c r="A105" s="93"/>
      <c r="B105" s="93"/>
      <c r="C105" s="93"/>
      <c r="D105" s="93"/>
      <c r="E105" s="93"/>
      <c r="F105" s="93"/>
      <c r="G105" s="93"/>
      <c r="H105" s="93"/>
      <c r="I105" s="93"/>
      <c r="J105" s="93"/>
      <c r="K105" s="93"/>
      <c r="L105" s="93"/>
      <c r="M105" s="93"/>
      <c r="N105" s="93"/>
      <c r="O105" s="93"/>
      <c r="P105" s="93"/>
      <c r="Q105" s="93"/>
      <c r="R105" s="93"/>
      <c r="S105" s="93"/>
      <c r="T105" s="93"/>
      <c r="U105" s="93"/>
      <c r="V105" s="93"/>
      <c r="W105" s="93"/>
    </row>
    <row r="106" spans="1:23">
      <c r="A106" s="93"/>
      <c r="B106" s="93"/>
      <c r="C106" s="93"/>
      <c r="D106" s="93"/>
      <c r="E106" s="93"/>
      <c r="F106" s="93"/>
      <c r="G106" s="93"/>
      <c r="H106" s="93"/>
      <c r="I106" s="93"/>
      <c r="J106" s="93"/>
      <c r="K106" s="93"/>
      <c r="L106" s="93"/>
      <c r="M106" s="93"/>
      <c r="N106" s="93"/>
      <c r="O106" s="93"/>
      <c r="P106" s="93"/>
      <c r="Q106" s="93"/>
      <c r="R106" s="93"/>
      <c r="S106" s="93"/>
      <c r="T106" s="93"/>
      <c r="U106" s="93"/>
      <c r="V106" s="93"/>
      <c r="W106" s="93"/>
    </row>
    <row r="107" spans="1:23">
      <c r="A107" s="93"/>
      <c r="B107" s="93"/>
      <c r="C107" s="93"/>
      <c r="D107" s="93"/>
      <c r="E107" s="93"/>
      <c r="F107" s="93"/>
      <c r="G107" s="93"/>
      <c r="H107" s="93"/>
      <c r="I107" s="93"/>
      <c r="J107" s="93"/>
      <c r="K107" s="93"/>
      <c r="L107" s="93"/>
      <c r="M107" s="93"/>
      <c r="N107" s="93"/>
      <c r="O107" s="93"/>
      <c r="P107" s="93"/>
      <c r="Q107" s="93"/>
      <c r="R107" s="93"/>
      <c r="S107" s="93"/>
      <c r="T107" s="93"/>
      <c r="U107" s="93"/>
      <c r="V107" s="93"/>
      <c r="W107" s="93"/>
    </row>
    <row r="108" spans="1:23">
      <c r="A108" s="93"/>
      <c r="B108" s="93"/>
      <c r="C108" s="93"/>
      <c r="D108" s="93"/>
      <c r="E108" s="93"/>
      <c r="F108" s="93"/>
      <c r="G108" s="93"/>
      <c r="H108" s="93"/>
      <c r="I108" s="93"/>
      <c r="J108" s="93"/>
      <c r="K108" s="93"/>
      <c r="L108" s="93"/>
      <c r="M108" s="93"/>
      <c r="N108" s="93"/>
      <c r="O108" s="93"/>
      <c r="P108" s="93"/>
      <c r="Q108" s="93"/>
      <c r="R108" s="93"/>
      <c r="S108" s="93"/>
      <c r="T108" s="93"/>
      <c r="U108" s="93"/>
      <c r="V108" s="93"/>
      <c r="W108" s="93"/>
    </row>
    <row r="109" spans="1:23">
      <c r="A109" s="93"/>
      <c r="B109" s="93"/>
      <c r="C109" s="93"/>
      <c r="D109" s="93"/>
      <c r="E109" s="93"/>
      <c r="F109" s="93"/>
      <c r="G109" s="93"/>
      <c r="H109" s="93"/>
      <c r="I109" s="93"/>
      <c r="J109" s="93"/>
      <c r="K109" s="93"/>
      <c r="L109" s="93"/>
      <c r="M109" s="93"/>
      <c r="N109" s="93"/>
      <c r="O109" s="93"/>
      <c r="P109" s="93"/>
      <c r="Q109" s="93"/>
      <c r="R109" s="93"/>
      <c r="S109" s="93"/>
      <c r="T109" s="93"/>
      <c r="U109" s="93"/>
      <c r="V109" s="93"/>
      <c r="W109" s="93"/>
    </row>
    <row r="110" spans="1:23">
      <c r="A110" s="93"/>
      <c r="B110" s="93"/>
      <c r="C110" s="93"/>
      <c r="D110" s="93"/>
      <c r="E110" s="93"/>
      <c r="F110" s="93"/>
      <c r="G110" s="93"/>
      <c r="H110" s="93"/>
      <c r="I110" s="93"/>
      <c r="J110" s="93"/>
      <c r="K110" s="93"/>
      <c r="L110" s="93"/>
      <c r="M110" s="93"/>
      <c r="N110" s="93"/>
      <c r="O110" s="93"/>
      <c r="P110" s="93"/>
      <c r="Q110" s="93"/>
      <c r="R110" s="93"/>
      <c r="S110" s="93"/>
      <c r="T110" s="93"/>
      <c r="U110" s="93"/>
      <c r="V110" s="93"/>
      <c r="W110" s="93"/>
    </row>
    <row r="111" spans="1:23">
      <c r="A111" s="93"/>
      <c r="B111" s="93"/>
      <c r="C111" s="93"/>
      <c r="D111" s="93"/>
      <c r="E111" s="93"/>
      <c r="F111" s="93"/>
      <c r="G111" s="93"/>
      <c r="H111" s="93"/>
      <c r="I111" s="93"/>
      <c r="J111" s="93"/>
      <c r="K111" s="93"/>
      <c r="L111" s="93"/>
      <c r="M111" s="93"/>
      <c r="N111" s="93"/>
      <c r="O111" s="93"/>
      <c r="P111" s="93"/>
      <c r="Q111" s="93"/>
      <c r="R111" s="93"/>
      <c r="S111" s="93"/>
      <c r="T111" s="93"/>
      <c r="U111" s="93"/>
      <c r="V111" s="93"/>
      <c r="W111" s="93"/>
    </row>
    <row r="112" spans="1:23">
      <c r="A112" s="93"/>
      <c r="B112" s="93"/>
      <c r="C112" s="93"/>
      <c r="D112" s="93"/>
      <c r="E112" s="93"/>
      <c r="F112" s="93"/>
      <c r="G112" s="93"/>
      <c r="H112" s="93"/>
      <c r="I112" s="93"/>
      <c r="J112" s="93"/>
      <c r="K112" s="93"/>
      <c r="L112" s="93"/>
      <c r="M112" s="93"/>
      <c r="N112" s="93"/>
      <c r="O112" s="93"/>
      <c r="P112" s="93"/>
      <c r="Q112" s="93"/>
      <c r="R112" s="93"/>
      <c r="S112" s="93"/>
      <c r="T112" s="93"/>
      <c r="U112" s="93"/>
      <c r="V112" s="93"/>
      <c r="W112" s="93"/>
    </row>
    <row r="113" spans="1:23">
      <c r="A113" s="93"/>
      <c r="B113" s="93"/>
      <c r="C113" s="93"/>
      <c r="D113" s="93"/>
      <c r="E113" s="93"/>
      <c r="F113" s="93"/>
      <c r="G113" s="93"/>
      <c r="H113" s="93"/>
      <c r="I113" s="93"/>
      <c r="J113" s="93"/>
      <c r="K113" s="93"/>
      <c r="L113" s="93"/>
      <c r="M113" s="93"/>
      <c r="N113" s="93"/>
      <c r="O113" s="93"/>
      <c r="P113" s="93"/>
      <c r="Q113" s="93"/>
      <c r="R113" s="93"/>
      <c r="S113" s="93"/>
      <c r="T113" s="93"/>
      <c r="U113" s="93"/>
      <c r="V113" s="93"/>
      <c r="W113" s="93"/>
    </row>
    <row r="114" spans="1:23">
      <c r="A114" s="93"/>
      <c r="B114" s="93"/>
      <c r="C114" s="93"/>
      <c r="D114" s="93"/>
      <c r="E114" s="93"/>
      <c r="F114" s="93"/>
      <c r="G114" s="93"/>
      <c r="H114" s="93"/>
      <c r="I114" s="93"/>
      <c r="J114" s="93"/>
      <c r="K114" s="93"/>
      <c r="L114" s="93"/>
      <c r="M114" s="93"/>
      <c r="N114" s="93"/>
      <c r="O114" s="93"/>
      <c r="P114" s="93"/>
      <c r="Q114" s="93"/>
      <c r="R114" s="93"/>
      <c r="S114" s="93"/>
      <c r="T114" s="93"/>
      <c r="U114" s="93"/>
      <c r="V114" s="93"/>
      <c r="W114" s="93"/>
    </row>
    <row r="115" spans="1:23">
      <c r="A115" s="93"/>
      <c r="B115" s="93"/>
      <c r="C115" s="93"/>
      <c r="D115" s="93"/>
      <c r="E115" s="93"/>
      <c r="F115" s="93"/>
      <c r="G115" s="93"/>
      <c r="H115" s="93"/>
      <c r="I115" s="93"/>
      <c r="J115" s="93"/>
      <c r="K115" s="93"/>
      <c r="L115" s="93"/>
      <c r="M115" s="93"/>
      <c r="N115" s="93"/>
      <c r="O115" s="93"/>
      <c r="P115" s="93"/>
      <c r="Q115" s="93"/>
      <c r="R115" s="93"/>
      <c r="S115" s="93"/>
      <c r="T115" s="93"/>
      <c r="U115" s="93"/>
      <c r="V115" s="93"/>
      <c r="W115" s="93"/>
    </row>
    <row r="116" spans="1:23">
      <c r="A116" s="93"/>
      <c r="B116" s="93"/>
      <c r="C116" s="93"/>
      <c r="D116" s="93"/>
      <c r="E116" s="93"/>
      <c r="F116" s="93"/>
      <c r="G116" s="93"/>
      <c r="H116" s="93"/>
      <c r="I116" s="93"/>
      <c r="J116" s="93"/>
      <c r="K116" s="93"/>
      <c r="L116" s="93"/>
      <c r="M116" s="93"/>
      <c r="N116" s="93"/>
      <c r="O116" s="93"/>
      <c r="P116" s="93"/>
      <c r="Q116" s="93"/>
      <c r="R116" s="93"/>
      <c r="S116" s="93"/>
      <c r="T116" s="93"/>
      <c r="U116" s="93"/>
      <c r="V116" s="93"/>
      <c r="W116" s="93"/>
    </row>
    <row r="117" spans="1:23">
      <c r="A117" s="93"/>
      <c r="B117" s="93"/>
      <c r="C117" s="93"/>
      <c r="D117" s="93"/>
      <c r="E117" s="93"/>
      <c r="F117" s="93"/>
      <c r="G117" s="93"/>
      <c r="H117" s="93"/>
      <c r="I117" s="93"/>
      <c r="J117" s="93"/>
      <c r="K117" s="93"/>
      <c r="L117" s="93"/>
      <c r="M117" s="93"/>
      <c r="N117" s="93"/>
      <c r="O117" s="93"/>
      <c r="P117" s="93"/>
      <c r="Q117" s="93"/>
      <c r="R117" s="93"/>
      <c r="S117" s="93"/>
      <c r="T117" s="93"/>
      <c r="U117" s="93"/>
      <c r="V117" s="93"/>
      <c r="W117" s="93"/>
    </row>
    <row r="118" spans="1:23">
      <c r="A118" s="93"/>
      <c r="B118" s="93"/>
      <c r="C118" s="93"/>
      <c r="D118" s="93"/>
      <c r="E118" s="93"/>
      <c r="F118" s="93"/>
      <c r="G118" s="93"/>
      <c r="H118" s="93"/>
      <c r="I118" s="93"/>
      <c r="J118" s="93"/>
      <c r="K118" s="93"/>
      <c r="L118" s="93"/>
      <c r="M118" s="93"/>
      <c r="N118" s="93"/>
      <c r="O118" s="93"/>
      <c r="P118" s="93"/>
      <c r="Q118" s="93"/>
      <c r="R118" s="93"/>
      <c r="S118" s="93"/>
      <c r="T118" s="93"/>
      <c r="U118" s="93"/>
      <c r="V118" s="93"/>
      <c r="W118" s="93"/>
    </row>
    <row r="119" spans="1:23">
      <c r="A119" s="93"/>
      <c r="B119" s="93"/>
      <c r="C119" s="93"/>
      <c r="D119" s="93"/>
      <c r="E119" s="93"/>
      <c r="F119" s="93"/>
      <c r="G119" s="93"/>
      <c r="H119" s="93"/>
      <c r="I119" s="93"/>
      <c r="J119" s="93"/>
      <c r="K119" s="93"/>
      <c r="L119" s="93"/>
      <c r="M119" s="93"/>
      <c r="N119" s="93"/>
      <c r="O119" s="93"/>
      <c r="P119" s="93"/>
      <c r="Q119" s="93"/>
      <c r="R119" s="93"/>
      <c r="S119" s="93"/>
      <c r="T119" s="93"/>
      <c r="U119" s="93"/>
      <c r="V119" s="93"/>
      <c r="W119" s="93"/>
    </row>
    <row r="120" spans="1:23">
      <c r="A120" s="93"/>
      <c r="B120" s="93"/>
      <c r="C120" s="93"/>
      <c r="D120" s="93"/>
      <c r="E120" s="93"/>
      <c r="F120" s="93"/>
      <c r="G120" s="93"/>
      <c r="H120" s="93"/>
      <c r="I120" s="93"/>
      <c r="J120" s="93"/>
      <c r="K120" s="93"/>
      <c r="L120" s="93"/>
      <c r="M120" s="93"/>
      <c r="N120" s="93"/>
      <c r="O120" s="93"/>
      <c r="P120" s="93"/>
      <c r="Q120" s="93"/>
      <c r="R120" s="93"/>
      <c r="S120" s="93"/>
      <c r="T120" s="93"/>
      <c r="U120" s="93"/>
      <c r="V120" s="93"/>
      <c r="W120" s="93"/>
    </row>
    <row r="121" spans="1:23">
      <c r="A121" s="93"/>
      <c r="B121" s="93"/>
      <c r="C121" s="93"/>
      <c r="D121" s="93"/>
      <c r="E121" s="93"/>
      <c r="F121" s="93"/>
      <c r="G121" s="93"/>
      <c r="H121" s="93"/>
      <c r="I121" s="93"/>
      <c r="J121" s="93"/>
      <c r="K121" s="93"/>
      <c r="L121" s="93"/>
      <c r="M121" s="93"/>
      <c r="N121" s="93"/>
      <c r="O121" s="93"/>
      <c r="P121" s="93"/>
      <c r="Q121" s="93"/>
      <c r="R121" s="93"/>
      <c r="S121" s="93"/>
      <c r="T121" s="93"/>
      <c r="U121" s="93"/>
      <c r="V121" s="93"/>
      <c r="W121" s="93"/>
    </row>
    <row r="122" spans="1:23">
      <c r="A122" s="93"/>
      <c r="B122" s="93"/>
      <c r="C122" s="93"/>
      <c r="D122" s="93"/>
      <c r="E122" s="93"/>
      <c r="F122" s="93"/>
      <c r="G122" s="93"/>
      <c r="H122" s="93"/>
      <c r="I122" s="93"/>
      <c r="J122" s="93"/>
      <c r="K122" s="93"/>
      <c r="L122" s="93"/>
      <c r="M122" s="93"/>
      <c r="N122" s="93"/>
      <c r="O122" s="93"/>
      <c r="P122" s="93"/>
      <c r="Q122" s="93"/>
      <c r="R122" s="93"/>
      <c r="S122" s="93"/>
      <c r="T122" s="93"/>
      <c r="U122" s="93"/>
      <c r="V122" s="93"/>
      <c r="W122" s="93"/>
    </row>
    <row r="123" spans="1:23">
      <c r="A123" s="93"/>
      <c r="B123" s="93"/>
      <c r="C123" s="93"/>
      <c r="D123" s="93"/>
      <c r="E123" s="93"/>
      <c r="F123" s="93"/>
      <c r="G123" s="93"/>
      <c r="H123" s="93"/>
      <c r="I123" s="93"/>
      <c r="J123" s="93"/>
      <c r="K123" s="93"/>
      <c r="L123" s="93"/>
      <c r="M123" s="93"/>
      <c r="N123" s="93"/>
      <c r="O123" s="93"/>
      <c r="P123" s="93"/>
      <c r="Q123" s="93"/>
      <c r="R123" s="93"/>
      <c r="S123" s="93"/>
      <c r="T123" s="93"/>
      <c r="U123" s="93"/>
      <c r="V123" s="93"/>
      <c r="W123" s="93"/>
    </row>
    <row r="124" spans="1:23">
      <c r="A124" s="93"/>
      <c r="B124" s="93"/>
      <c r="C124" s="93"/>
      <c r="D124" s="93"/>
      <c r="E124" s="93"/>
      <c r="F124" s="93"/>
      <c r="G124" s="93"/>
      <c r="H124" s="93"/>
      <c r="I124" s="93"/>
      <c r="J124" s="93"/>
      <c r="K124" s="93"/>
      <c r="L124" s="93"/>
      <c r="M124" s="93"/>
      <c r="N124" s="93"/>
      <c r="O124" s="93"/>
      <c r="P124" s="93"/>
      <c r="Q124" s="93"/>
      <c r="R124" s="93"/>
      <c r="S124" s="93"/>
      <c r="T124" s="93"/>
      <c r="U124" s="93"/>
      <c r="V124" s="93"/>
      <c r="W124" s="93"/>
    </row>
    <row r="125" spans="1:23">
      <c r="A125" s="93"/>
      <c r="B125" s="93"/>
      <c r="C125" s="93"/>
      <c r="D125" s="93"/>
      <c r="E125" s="93"/>
      <c r="F125" s="93"/>
      <c r="G125" s="93"/>
      <c r="H125" s="93"/>
      <c r="I125" s="93"/>
      <c r="J125" s="93"/>
      <c r="K125" s="93"/>
      <c r="L125" s="93"/>
      <c r="M125" s="93"/>
      <c r="N125" s="93"/>
      <c r="O125" s="93"/>
      <c r="P125" s="93"/>
      <c r="Q125" s="93"/>
      <c r="R125" s="93"/>
      <c r="S125" s="93"/>
      <c r="T125" s="93"/>
      <c r="U125" s="93"/>
      <c r="V125" s="93"/>
      <c r="W125" s="93"/>
    </row>
    <row r="126" spans="1:23">
      <c r="A126" s="93"/>
      <c r="B126" s="93"/>
      <c r="C126" s="93"/>
      <c r="D126" s="93"/>
      <c r="E126" s="93"/>
      <c r="F126" s="93"/>
      <c r="G126" s="93"/>
      <c r="H126" s="93"/>
      <c r="I126" s="93"/>
      <c r="J126" s="93"/>
      <c r="K126" s="93"/>
      <c r="L126" s="93"/>
      <c r="M126" s="93"/>
      <c r="N126" s="93"/>
      <c r="O126" s="93"/>
      <c r="P126" s="93"/>
      <c r="Q126" s="93"/>
      <c r="R126" s="93"/>
      <c r="S126" s="93"/>
      <c r="T126" s="93"/>
      <c r="U126" s="93"/>
      <c r="V126" s="93"/>
      <c r="W126" s="93"/>
    </row>
    <row r="127" spans="1:23">
      <c r="A127" s="93"/>
      <c r="B127" s="93"/>
      <c r="C127" s="93"/>
      <c r="D127" s="93"/>
      <c r="E127" s="93"/>
      <c r="F127" s="93"/>
      <c r="G127" s="93"/>
      <c r="H127" s="93"/>
      <c r="I127" s="93"/>
      <c r="J127" s="93"/>
      <c r="K127" s="93"/>
      <c r="L127" s="93"/>
      <c r="M127" s="93"/>
      <c r="N127" s="93"/>
      <c r="O127" s="93"/>
      <c r="P127" s="93"/>
      <c r="Q127" s="93"/>
      <c r="R127" s="93"/>
      <c r="S127" s="93"/>
      <c r="T127" s="93"/>
      <c r="U127" s="93"/>
      <c r="V127" s="93"/>
      <c r="W127" s="93"/>
    </row>
    <row r="128" spans="1:23">
      <c r="A128" s="93"/>
      <c r="B128" s="93"/>
      <c r="C128" s="93"/>
      <c r="D128" s="93"/>
      <c r="E128" s="93"/>
      <c r="F128" s="93"/>
      <c r="G128" s="93"/>
      <c r="H128" s="93"/>
      <c r="I128" s="93"/>
      <c r="J128" s="93"/>
      <c r="K128" s="93"/>
      <c r="L128" s="93"/>
      <c r="M128" s="93"/>
      <c r="N128" s="93"/>
      <c r="O128" s="93"/>
      <c r="P128" s="93"/>
      <c r="Q128" s="93"/>
      <c r="R128" s="93"/>
      <c r="S128" s="93"/>
      <c r="T128" s="93"/>
      <c r="U128" s="93"/>
      <c r="V128" s="93"/>
      <c r="W128" s="93"/>
    </row>
    <row r="129" spans="1:23">
      <c r="A129" s="93"/>
      <c r="B129" s="93"/>
      <c r="C129" s="93"/>
      <c r="D129" s="93"/>
      <c r="E129" s="93"/>
      <c r="F129" s="93"/>
      <c r="G129" s="93"/>
      <c r="H129" s="93"/>
      <c r="I129" s="93"/>
      <c r="J129" s="93"/>
      <c r="K129" s="93"/>
      <c r="L129" s="93"/>
      <c r="M129" s="93"/>
      <c r="N129" s="93"/>
      <c r="O129" s="93"/>
      <c r="P129" s="93"/>
      <c r="Q129" s="93"/>
      <c r="R129" s="93"/>
      <c r="S129" s="93"/>
      <c r="T129" s="93"/>
      <c r="U129" s="93"/>
      <c r="V129" s="93"/>
      <c r="W129" s="93"/>
    </row>
    <row r="130" spans="1:23">
      <c r="A130" s="93"/>
      <c r="B130" s="93"/>
      <c r="C130" s="93"/>
      <c r="D130" s="93"/>
      <c r="E130" s="93"/>
      <c r="F130" s="93"/>
      <c r="G130" s="93"/>
      <c r="H130" s="93"/>
      <c r="I130" s="93"/>
      <c r="J130" s="93"/>
      <c r="K130" s="93"/>
      <c r="L130" s="93"/>
      <c r="M130" s="93"/>
      <c r="N130" s="93"/>
      <c r="O130" s="93"/>
      <c r="P130" s="93"/>
      <c r="Q130" s="93"/>
      <c r="R130" s="93"/>
      <c r="S130" s="93"/>
      <c r="T130" s="93"/>
      <c r="U130" s="93"/>
      <c r="V130" s="93"/>
      <c r="W130" s="93"/>
    </row>
    <row r="131" spans="1:23">
      <c r="A131" s="93"/>
      <c r="B131" s="93"/>
      <c r="C131" s="93"/>
      <c r="D131" s="93"/>
      <c r="E131" s="93"/>
      <c r="F131" s="93"/>
      <c r="G131" s="93"/>
      <c r="H131" s="93"/>
      <c r="I131" s="93"/>
      <c r="J131" s="93"/>
      <c r="K131" s="93"/>
      <c r="L131" s="93"/>
      <c r="M131" s="93"/>
      <c r="N131" s="93"/>
      <c r="O131" s="93"/>
      <c r="P131" s="93"/>
      <c r="Q131" s="93"/>
      <c r="R131" s="93"/>
      <c r="S131" s="93"/>
      <c r="T131" s="93"/>
      <c r="U131" s="93"/>
      <c r="V131" s="93"/>
      <c r="W131" s="93"/>
    </row>
    <row r="132" spans="1:23">
      <c r="A132" s="93"/>
      <c r="B132" s="93"/>
      <c r="C132" s="93"/>
      <c r="D132" s="93"/>
      <c r="E132" s="93"/>
      <c r="F132" s="93"/>
      <c r="G132" s="93"/>
      <c r="H132" s="93"/>
      <c r="I132" s="93"/>
      <c r="J132" s="93"/>
      <c r="K132" s="93"/>
      <c r="L132" s="93"/>
      <c r="M132" s="93"/>
      <c r="N132" s="93"/>
      <c r="O132" s="93"/>
      <c r="P132" s="93"/>
      <c r="Q132" s="93"/>
      <c r="R132" s="93"/>
      <c r="S132" s="93"/>
      <c r="T132" s="93"/>
      <c r="U132" s="93"/>
      <c r="V132" s="93"/>
      <c r="W132" s="93"/>
    </row>
    <row r="133" spans="1:23">
      <c r="A133" s="93"/>
      <c r="B133" s="93"/>
      <c r="C133" s="93"/>
      <c r="D133" s="93"/>
      <c r="E133" s="93"/>
      <c r="F133" s="93"/>
      <c r="G133" s="93"/>
      <c r="H133" s="93"/>
      <c r="I133" s="93"/>
      <c r="J133" s="93"/>
      <c r="K133" s="93"/>
      <c r="L133" s="93"/>
      <c r="M133" s="93"/>
      <c r="N133" s="93"/>
      <c r="O133" s="93"/>
      <c r="P133" s="93"/>
      <c r="Q133" s="93"/>
      <c r="R133" s="93"/>
      <c r="S133" s="93"/>
      <c r="T133" s="93"/>
      <c r="U133" s="93"/>
      <c r="V133" s="93"/>
      <c r="W133" s="93"/>
    </row>
    <row r="134" spans="1:23">
      <c r="A134" s="93"/>
      <c r="B134" s="93"/>
      <c r="C134" s="93"/>
      <c r="D134" s="93"/>
      <c r="E134" s="93"/>
      <c r="F134" s="93"/>
      <c r="G134" s="93"/>
      <c r="H134" s="93"/>
      <c r="I134" s="93"/>
      <c r="J134" s="93"/>
      <c r="K134" s="93"/>
      <c r="L134" s="93"/>
      <c r="M134" s="93"/>
      <c r="N134" s="93"/>
      <c r="O134" s="93"/>
      <c r="P134" s="93"/>
      <c r="Q134" s="93"/>
      <c r="R134" s="93"/>
      <c r="S134" s="93"/>
      <c r="T134" s="93"/>
      <c r="U134" s="93"/>
      <c r="V134" s="93"/>
      <c r="W134" s="93"/>
    </row>
    <row r="135" spans="1:23">
      <c r="A135" s="93"/>
      <c r="B135" s="93"/>
      <c r="C135" s="93"/>
      <c r="D135" s="93"/>
      <c r="E135" s="93"/>
      <c r="F135" s="93"/>
      <c r="G135" s="93"/>
      <c r="H135" s="93"/>
      <c r="I135" s="93"/>
      <c r="J135" s="93"/>
      <c r="K135" s="93"/>
      <c r="L135" s="93"/>
      <c r="M135" s="93"/>
      <c r="N135" s="93"/>
      <c r="O135" s="93"/>
      <c r="P135" s="93"/>
      <c r="Q135" s="93"/>
      <c r="R135" s="93"/>
      <c r="S135" s="93"/>
      <c r="T135" s="93"/>
      <c r="U135" s="93"/>
      <c r="V135" s="93"/>
      <c r="W135" s="93"/>
    </row>
    <row r="136" spans="1:23">
      <c r="A136" s="93"/>
      <c r="B136" s="93"/>
      <c r="C136" s="93"/>
      <c r="D136" s="93"/>
      <c r="E136" s="93"/>
      <c r="F136" s="93"/>
      <c r="G136" s="93"/>
      <c r="H136" s="93"/>
      <c r="I136" s="93"/>
      <c r="J136" s="93"/>
      <c r="K136" s="93"/>
      <c r="L136" s="93"/>
      <c r="M136" s="93"/>
      <c r="N136" s="93"/>
      <c r="O136" s="93"/>
      <c r="P136" s="93"/>
      <c r="Q136" s="93"/>
      <c r="R136" s="93"/>
      <c r="S136" s="93"/>
      <c r="T136" s="93"/>
      <c r="U136" s="93"/>
      <c r="V136" s="93"/>
      <c r="W136" s="93"/>
    </row>
    <row r="137" spans="1:23">
      <c r="A137" s="93"/>
      <c r="B137" s="93"/>
      <c r="C137" s="93"/>
      <c r="D137" s="93"/>
      <c r="E137" s="93"/>
      <c r="F137" s="93"/>
      <c r="G137" s="93"/>
      <c r="H137" s="93"/>
      <c r="I137" s="93"/>
      <c r="J137" s="93"/>
      <c r="K137" s="93"/>
      <c r="L137" s="93"/>
      <c r="M137" s="93"/>
      <c r="N137" s="93"/>
      <c r="O137" s="93"/>
      <c r="P137" s="93"/>
      <c r="Q137" s="93"/>
      <c r="R137" s="93"/>
      <c r="S137" s="93"/>
      <c r="T137" s="93"/>
      <c r="U137" s="93"/>
      <c r="V137" s="93"/>
      <c r="W137" s="93"/>
    </row>
    <row r="138" spans="1:23">
      <c r="A138" s="93"/>
      <c r="B138" s="93"/>
      <c r="C138" s="93"/>
      <c r="D138" s="93"/>
      <c r="E138" s="93"/>
      <c r="F138" s="93"/>
      <c r="G138" s="93"/>
      <c r="H138" s="93"/>
      <c r="I138" s="93"/>
      <c r="J138" s="93"/>
      <c r="K138" s="93"/>
      <c r="L138" s="93"/>
      <c r="M138" s="93"/>
      <c r="N138" s="93"/>
      <c r="O138" s="93"/>
      <c r="P138" s="93"/>
      <c r="Q138" s="93"/>
      <c r="R138" s="93"/>
      <c r="S138" s="93"/>
      <c r="T138" s="93"/>
      <c r="U138" s="93"/>
      <c r="V138" s="93"/>
      <c r="W138" s="93"/>
    </row>
    <row r="139" spans="1:23">
      <c r="A139" s="93"/>
      <c r="B139" s="93"/>
      <c r="C139" s="93"/>
      <c r="D139" s="93"/>
      <c r="E139" s="93"/>
      <c r="F139" s="93"/>
      <c r="G139" s="93"/>
      <c r="H139" s="93"/>
      <c r="I139" s="93"/>
      <c r="J139" s="93"/>
      <c r="K139" s="93"/>
      <c r="L139" s="93"/>
      <c r="M139" s="93"/>
      <c r="N139" s="93"/>
      <c r="O139" s="93"/>
      <c r="P139" s="93"/>
      <c r="Q139" s="93"/>
      <c r="R139" s="93"/>
      <c r="S139" s="93"/>
      <c r="T139" s="93"/>
      <c r="U139" s="93"/>
      <c r="V139" s="93"/>
      <c r="W139" s="93"/>
    </row>
    <row r="140" spans="1:23">
      <c r="A140" s="93"/>
      <c r="B140" s="93"/>
      <c r="C140" s="93"/>
      <c r="D140" s="93"/>
      <c r="E140" s="93"/>
      <c r="F140" s="93"/>
      <c r="G140" s="93"/>
      <c r="H140" s="93"/>
      <c r="I140" s="93"/>
      <c r="J140" s="93"/>
      <c r="K140" s="93"/>
      <c r="L140" s="93"/>
      <c r="M140" s="93"/>
      <c r="N140" s="93"/>
      <c r="O140" s="93"/>
      <c r="P140" s="93"/>
      <c r="Q140" s="93"/>
      <c r="R140" s="93"/>
      <c r="S140" s="93"/>
      <c r="T140" s="93"/>
      <c r="U140" s="93"/>
      <c r="V140" s="93"/>
      <c r="W140" s="93"/>
    </row>
    <row r="141" spans="1:23">
      <c r="A141" s="93"/>
      <c r="B141" s="93"/>
      <c r="C141" s="93"/>
      <c r="D141" s="93"/>
      <c r="E141" s="93"/>
      <c r="F141" s="93"/>
      <c r="G141" s="93"/>
      <c r="H141" s="93"/>
      <c r="I141" s="93"/>
      <c r="J141" s="93"/>
      <c r="K141" s="93"/>
      <c r="L141" s="93"/>
      <c r="M141" s="93"/>
      <c r="N141" s="93"/>
      <c r="O141" s="93"/>
      <c r="P141" s="93"/>
      <c r="Q141" s="93"/>
      <c r="R141" s="93"/>
      <c r="S141" s="93"/>
      <c r="T141" s="93"/>
      <c r="U141" s="93"/>
      <c r="V141" s="93"/>
      <c r="W141" s="93"/>
    </row>
    <row r="142" spans="1:23">
      <c r="A142" s="93"/>
      <c r="B142" s="93"/>
      <c r="C142" s="93"/>
      <c r="D142" s="93"/>
      <c r="E142" s="93"/>
      <c r="F142" s="93"/>
      <c r="G142" s="93"/>
      <c r="H142" s="93"/>
      <c r="I142" s="93"/>
      <c r="J142" s="93"/>
      <c r="K142" s="93"/>
      <c r="L142" s="93"/>
      <c r="M142" s="93"/>
      <c r="N142" s="93"/>
      <c r="O142" s="93"/>
      <c r="P142" s="93"/>
      <c r="Q142" s="93"/>
      <c r="R142" s="93"/>
      <c r="S142" s="93"/>
      <c r="T142" s="93"/>
      <c r="U142" s="93"/>
      <c r="V142" s="93"/>
      <c r="W142" s="93"/>
    </row>
    <row r="143" spans="1:23">
      <c r="A143" s="93"/>
      <c r="B143" s="93"/>
      <c r="C143" s="93"/>
      <c r="D143" s="93"/>
      <c r="E143" s="93"/>
      <c r="F143" s="93"/>
      <c r="G143" s="93"/>
      <c r="H143" s="93"/>
      <c r="I143" s="93"/>
      <c r="J143" s="93"/>
      <c r="K143" s="93"/>
      <c r="L143" s="93"/>
      <c r="M143" s="93"/>
      <c r="N143" s="93"/>
      <c r="O143" s="93"/>
      <c r="P143" s="93"/>
      <c r="Q143" s="93"/>
      <c r="R143" s="93"/>
      <c r="S143" s="93"/>
      <c r="T143" s="93"/>
      <c r="U143" s="93"/>
      <c r="V143" s="93"/>
      <c r="W143" s="93"/>
    </row>
    <row r="144" spans="1:23">
      <c r="A144" s="93"/>
      <c r="B144" s="93"/>
      <c r="C144" s="93"/>
      <c r="D144" s="93"/>
      <c r="E144" s="93"/>
      <c r="F144" s="93"/>
      <c r="G144" s="93"/>
      <c r="H144" s="93"/>
      <c r="I144" s="93"/>
      <c r="J144" s="93"/>
      <c r="K144" s="93"/>
      <c r="L144" s="93"/>
      <c r="M144" s="93"/>
      <c r="N144" s="93"/>
      <c r="O144" s="93"/>
      <c r="P144" s="93"/>
      <c r="Q144" s="93"/>
      <c r="R144" s="93"/>
      <c r="S144" s="93"/>
      <c r="T144" s="93"/>
      <c r="U144" s="93"/>
      <c r="V144" s="93"/>
      <c r="W144" s="93"/>
    </row>
    <row r="145" spans="1:23">
      <c r="A145" s="93"/>
      <c r="B145" s="93"/>
      <c r="C145" s="93"/>
      <c r="D145" s="93"/>
      <c r="E145" s="93"/>
      <c r="F145" s="93"/>
      <c r="G145" s="93"/>
      <c r="H145" s="93"/>
      <c r="I145" s="93"/>
      <c r="J145" s="93"/>
      <c r="K145" s="93"/>
      <c r="L145" s="93"/>
      <c r="M145" s="93"/>
      <c r="N145" s="93"/>
      <c r="O145" s="93"/>
      <c r="P145" s="93"/>
      <c r="Q145" s="93"/>
      <c r="R145" s="93"/>
      <c r="S145" s="93"/>
      <c r="T145" s="93"/>
      <c r="U145" s="93"/>
      <c r="V145" s="93"/>
      <c r="W145" s="93"/>
    </row>
    <row r="146" spans="1:23">
      <c r="A146" s="93"/>
      <c r="B146" s="93"/>
      <c r="C146" s="93"/>
      <c r="D146" s="93"/>
      <c r="E146" s="93"/>
      <c r="F146" s="93"/>
      <c r="G146" s="93"/>
      <c r="H146" s="93"/>
      <c r="I146" s="93"/>
      <c r="J146" s="93"/>
      <c r="K146" s="93"/>
      <c r="L146" s="93"/>
      <c r="M146" s="93"/>
      <c r="N146" s="93"/>
      <c r="O146" s="93"/>
      <c r="P146" s="93"/>
      <c r="Q146" s="93"/>
      <c r="R146" s="93"/>
      <c r="S146" s="93"/>
      <c r="T146" s="93"/>
      <c r="U146" s="93"/>
      <c r="V146" s="93"/>
      <c r="W146" s="93"/>
    </row>
    <row r="147" spans="1:23">
      <c r="A147" s="93"/>
      <c r="B147" s="93"/>
      <c r="C147" s="93"/>
      <c r="D147" s="93"/>
      <c r="E147" s="93"/>
      <c r="F147" s="93"/>
      <c r="G147" s="93"/>
      <c r="H147" s="93"/>
      <c r="I147" s="93"/>
      <c r="J147" s="93"/>
      <c r="K147" s="93"/>
      <c r="L147" s="93"/>
      <c r="M147" s="93"/>
      <c r="N147" s="93"/>
      <c r="O147" s="93"/>
      <c r="P147" s="93"/>
      <c r="Q147" s="93"/>
      <c r="R147" s="93"/>
      <c r="S147" s="93"/>
      <c r="T147" s="93"/>
      <c r="U147" s="93"/>
      <c r="V147" s="93"/>
      <c r="W147" s="93"/>
    </row>
    <row r="148" spans="1:23">
      <c r="A148" s="93"/>
      <c r="B148" s="93"/>
      <c r="C148" s="93"/>
      <c r="D148" s="93"/>
      <c r="E148" s="93"/>
      <c r="F148" s="93"/>
      <c r="G148" s="93"/>
      <c r="H148" s="93"/>
      <c r="I148" s="93"/>
      <c r="J148" s="93"/>
      <c r="K148" s="93"/>
      <c r="L148" s="93"/>
      <c r="M148" s="93"/>
      <c r="N148" s="93"/>
      <c r="O148" s="93"/>
      <c r="P148" s="93"/>
      <c r="Q148" s="93"/>
      <c r="R148" s="93"/>
      <c r="S148" s="93"/>
      <c r="T148" s="93"/>
      <c r="U148" s="93"/>
      <c r="V148" s="93"/>
      <c r="W148" s="93"/>
    </row>
    <row r="149" spans="1:23">
      <c r="A149" s="93"/>
      <c r="B149" s="93"/>
      <c r="C149" s="93"/>
      <c r="D149" s="93"/>
      <c r="E149" s="93"/>
      <c r="F149" s="93"/>
      <c r="G149" s="93"/>
      <c r="H149" s="93"/>
      <c r="I149" s="93"/>
      <c r="J149" s="93"/>
      <c r="K149" s="93"/>
      <c r="L149" s="93"/>
      <c r="M149" s="93"/>
      <c r="N149" s="93"/>
      <c r="O149" s="93"/>
      <c r="P149" s="93"/>
      <c r="Q149" s="93"/>
      <c r="R149" s="93"/>
      <c r="S149" s="93"/>
      <c r="T149" s="93"/>
      <c r="U149" s="93"/>
      <c r="V149" s="93"/>
      <c r="W149" s="93"/>
    </row>
    <row r="150" spans="1:23">
      <c r="A150" s="93"/>
      <c r="B150" s="93"/>
      <c r="C150" s="93"/>
      <c r="D150" s="93"/>
      <c r="E150" s="93"/>
      <c r="F150" s="93"/>
      <c r="G150" s="93"/>
      <c r="H150" s="93"/>
      <c r="I150" s="93"/>
      <c r="J150" s="93"/>
      <c r="K150" s="93"/>
      <c r="L150" s="93"/>
      <c r="M150" s="93"/>
      <c r="N150" s="93"/>
      <c r="O150" s="93"/>
      <c r="P150" s="93"/>
      <c r="Q150" s="93"/>
      <c r="R150" s="93"/>
      <c r="S150" s="93"/>
      <c r="T150" s="93"/>
      <c r="U150" s="93"/>
      <c r="V150" s="93"/>
      <c r="W150" s="93"/>
    </row>
    <row r="151" spans="1:23">
      <c r="A151" s="93"/>
      <c r="B151" s="93"/>
      <c r="C151" s="93"/>
      <c r="D151" s="93"/>
      <c r="E151" s="93"/>
      <c r="F151" s="93"/>
      <c r="G151" s="93"/>
      <c r="H151" s="93"/>
      <c r="I151" s="93"/>
      <c r="J151" s="93"/>
      <c r="K151" s="93"/>
      <c r="L151" s="93"/>
      <c r="M151" s="93"/>
      <c r="N151" s="93"/>
      <c r="O151" s="93"/>
      <c r="P151" s="93"/>
      <c r="Q151" s="93"/>
      <c r="R151" s="93"/>
      <c r="S151" s="93"/>
      <c r="T151" s="93"/>
      <c r="U151" s="93"/>
      <c r="V151" s="93"/>
      <c r="W151" s="93"/>
    </row>
    <row r="152" spans="1:23">
      <c r="A152" s="93"/>
      <c r="B152" s="93"/>
      <c r="C152" s="93"/>
      <c r="D152" s="93"/>
      <c r="E152" s="93"/>
      <c r="F152" s="93"/>
      <c r="G152" s="93"/>
      <c r="H152" s="93"/>
      <c r="I152" s="93"/>
      <c r="J152" s="93"/>
      <c r="K152" s="93"/>
      <c r="L152" s="93"/>
      <c r="M152" s="93"/>
      <c r="N152" s="93"/>
      <c r="O152" s="93"/>
      <c r="P152" s="93"/>
      <c r="Q152" s="93"/>
      <c r="R152" s="93"/>
      <c r="S152" s="93"/>
      <c r="T152" s="93"/>
      <c r="U152" s="93"/>
      <c r="V152" s="93"/>
      <c r="W152" s="93"/>
    </row>
    <row r="153" spans="1:23">
      <c r="A153" s="93"/>
      <c r="B153" s="93"/>
      <c r="C153" s="93"/>
      <c r="D153" s="93"/>
      <c r="E153" s="93"/>
      <c r="F153" s="93"/>
      <c r="G153" s="93"/>
      <c r="H153" s="93"/>
      <c r="I153" s="93"/>
      <c r="J153" s="93"/>
      <c r="K153" s="93"/>
      <c r="L153" s="93"/>
      <c r="M153" s="93"/>
      <c r="N153" s="93"/>
      <c r="O153" s="93"/>
      <c r="P153" s="93"/>
      <c r="Q153" s="93"/>
      <c r="R153" s="93"/>
      <c r="S153" s="93"/>
      <c r="T153" s="93"/>
      <c r="U153" s="93"/>
      <c r="V153" s="93"/>
      <c r="W153" s="93"/>
    </row>
    <row r="154" spans="1:23">
      <c r="A154" s="93"/>
      <c r="B154" s="93"/>
      <c r="C154" s="93"/>
      <c r="D154" s="93"/>
      <c r="E154" s="93"/>
      <c r="F154" s="93"/>
      <c r="G154" s="93"/>
      <c r="H154" s="93"/>
      <c r="I154" s="93"/>
      <c r="J154" s="93"/>
      <c r="K154" s="93"/>
      <c r="L154" s="93"/>
      <c r="M154" s="93"/>
      <c r="N154" s="93"/>
      <c r="O154" s="93"/>
      <c r="P154" s="93"/>
      <c r="Q154" s="93"/>
      <c r="R154" s="93"/>
      <c r="S154" s="93"/>
      <c r="T154" s="93"/>
      <c r="U154" s="93"/>
      <c r="V154" s="93"/>
      <c r="W154" s="93"/>
    </row>
    <row r="155" spans="1:23">
      <c r="A155" s="93"/>
      <c r="B155" s="93"/>
      <c r="C155" s="93"/>
      <c r="D155" s="93"/>
      <c r="E155" s="93"/>
      <c r="F155" s="93"/>
      <c r="G155" s="93"/>
      <c r="H155" s="93"/>
      <c r="I155" s="93"/>
      <c r="J155" s="93"/>
      <c r="K155" s="93"/>
      <c r="L155" s="93"/>
      <c r="M155" s="93"/>
      <c r="N155" s="93"/>
      <c r="O155" s="93"/>
      <c r="P155" s="93"/>
      <c r="Q155" s="93"/>
      <c r="R155" s="93"/>
      <c r="S155" s="93"/>
      <c r="T155" s="93"/>
      <c r="U155" s="93"/>
      <c r="V155" s="93"/>
      <c r="W155" s="93"/>
    </row>
    <row r="156" spans="1:23">
      <c r="A156" s="93"/>
      <c r="B156" s="93"/>
      <c r="C156" s="93"/>
      <c r="D156" s="93"/>
      <c r="E156" s="93"/>
      <c r="F156" s="93"/>
      <c r="G156" s="93"/>
      <c r="H156" s="93"/>
      <c r="I156" s="93"/>
      <c r="J156" s="93"/>
      <c r="K156" s="93"/>
      <c r="L156" s="93"/>
      <c r="M156" s="93"/>
      <c r="N156" s="93"/>
      <c r="O156" s="93"/>
      <c r="P156" s="93"/>
      <c r="Q156" s="93"/>
      <c r="R156" s="93"/>
      <c r="S156" s="93"/>
      <c r="T156" s="93"/>
      <c r="U156" s="93"/>
      <c r="V156" s="93"/>
      <c r="W156" s="93"/>
    </row>
    <row r="157" spans="1:23">
      <c r="A157" s="93"/>
      <c r="B157" s="93"/>
      <c r="C157" s="93"/>
      <c r="D157" s="93"/>
      <c r="E157" s="93"/>
      <c r="F157" s="93"/>
      <c r="G157" s="93"/>
      <c r="H157" s="93"/>
      <c r="I157" s="93"/>
      <c r="J157" s="93"/>
      <c r="K157" s="93"/>
      <c r="L157" s="93"/>
      <c r="M157" s="93"/>
      <c r="N157" s="93"/>
      <c r="O157" s="93"/>
      <c r="P157" s="93"/>
      <c r="Q157" s="93"/>
      <c r="R157" s="93"/>
      <c r="S157" s="93"/>
      <c r="T157" s="93"/>
      <c r="U157" s="93"/>
      <c r="V157" s="93"/>
      <c r="W157" s="93"/>
    </row>
    <row r="158" spans="1:23">
      <c r="A158" s="93"/>
      <c r="B158" s="93"/>
      <c r="C158" s="93"/>
      <c r="D158" s="93"/>
      <c r="E158" s="93"/>
      <c r="F158" s="93"/>
      <c r="G158" s="93"/>
      <c r="H158" s="93"/>
      <c r="I158" s="93"/>
      <c r="J158" s="93"/>
      <c r="K158" s="93"/>
      <c r="L158" s="93"/>
      <c r="M158" s="93"/>
      <c r="N158" s="93"/>
      <c r="O158" s="93"/>
      <c r="P158" s="93"/>
      <c r="Q158" s="93"/>
      <c r="R158" s="93"/>
      <c r="S158" s="93"/>
      <c r="T158" s="93"/>
      <c r="U158" s="93"/>
      <c r="V158" s="93"/>
      <c r="W158" s="93"/>
    </row>
    <row r="159" spans="1:23">
      <c r="A159" s="93"/>
      <c r="B159" s="93"/>
      <c r="C159" s="93"/>
      <c r="D159" s="93"/>
      <c r="E159" s="93"/>
      <c r="F159" s="93"/>
      <c r="G159" s="93"/>
      <c r="H159" s="93"/>
      <c r="I159" s="93"/>
      <c r="J159" s="93"/>
      <c r="K159" s="93"/>
      <c r="L159" s="93"/>
      <c r="M159" s="93"/>
      <c r="N159" s="93"/>
      <c r="O159" s="93"/>
      <c r="P159" s="93"/>
      <c r="Q159" s="93"/>
      <c r="R159" s="93"/>
      <c r="S159" s="93"/>
      <c r="T159" s="93"/>
      <c r="U159" s="93"/>
      <c r="V159" s="93"/>
      <c r="W159" s="93"/>
    </row>
    <row r="160" spans="1:23">
      <c r="A160" s="93"/>
      <c r="B160" s="93"/>
      <c r="C160" s="93"/>
      <c r="D160" s="93"/>
      <c r="E160" s="93"/>
      <c r="F160" s="93"/>
      <c r="G160" s="93"/>
      <c r="H160" s="93"/>
      <c r="I160" s="93"/>
      <c r="J160" s="93"/>
      <c r="K160" s="93"/>
      <c r="L160" s="93"/>
      <c r="M160" s="93"/>
      <c r="N160" s="93"/>
      <c r="O160" s="93"/>
      <c r="P160" s="93"/>
      <c r="Q160" s="93"/>
      <c r="R160" s="93"/>
      <c r="S160" s="93"/>
      <c r="T160" s="93"/>
      <c r="U160" s="93"/>
      <c r="V160" s="93"/>
      <c r="W160" s="93"/>
    </row>
    <row r="161" spans="1:23">
      <c r="A161" s="93"/>
      <c r="B161" s="93"/>
      <c r="C161" s="93"/>
      <c r="D161" s="93"/>
      <c r="E161" s="93"/>
      <c r="F161" s="93"/>
      <c r="G161" s="93"/>
      <c r="H161" s="93"/>
      <c r="I161" s="93"/>
      <c r="J161" s="93"/>
      <c r="K161" s="93"/>
      <c r="L161" s="93"/>
      <c r="M161" s="93"/>
      <c r="N161" s="93"/>
      <c r="O161" s="93"/>
      <c r="P161" s="93"/>
      <c r="Q161" s="93"/>
      <c r="R161" s="93"/>
      <c r="S161" s="93"/>
      <c r="T161" s="93"/>
      <c r="U161" s="93"/>
      <c r="V161" s="93"/>
      <c r="W161" s="93"/>
    </row>
    <row r="162" spans="1:23">
      <c r="A162" s="93"/>
      <c r="B162" s="93"/>
      <c r="C162" s="93"/>
      <c r="D162" s="93"/>
      <c r="E162" s="93"/>
      <c r="F162" s="93"/>
      <c r="G162" s="93"/>
      <c r="H162" s="93"/>
      <c r="I162" s="93"/>
      <c r="J162" s="93"/>
      <c r="K162" s="93"/>
      <c r="L162" s="93"/>
      <c r="M162" s="93"/>
      <c r="N162" s="93"/>
      <c r="O162" s="93"/>
      <c r="P162" s="93"/>
      <c r="Q162" s="93"/>
      <c r="R162" s="93"/>
      <c r="S162" s="93"/>
      <c r="T162" s="93"/>
      <c r="U162" s="93"/>
      <c r="V162" s="93"/>
      <c r="W162" s="93"/>
    </row>
    <row r="163" spans="1:23">
      <c r="A163" s="93"/>
      <c r="B163" s="93"/>
      <c r="C163" s="93"/>
      <c r="D163" s="93"/>
      <c r="E163" s="93"/>
      <c r="F163" s="93"/>
      <c r="G163" s="93"/>
      <c r="H163" s="93"/>
      <c r="I163" s="93"/>
      <c r="J163" s="93"/>
      <c r="K163" s="93"/>
      <c r="L163" s="93"/>
      <c r="M163" s="93"/>
      <c r="N163" s="93"/>
      <c r="O163" s="93"/>
      <c r="P163" s="93"/>
      <c r="Q163" s="93"/>
      <c r="R163" s="93"/>
      <c r="S163" s="93"/>
      <c r="T163" s="93"/>
      <c r="U163" s="93"/>
      <c r="V163" s="93"/>
      <c r="W163" s="93"/>
    </row>
    <row r="164" spans="1:23">
      <c r="A164" s="93"/>
      <c r="B164" s="93"/>
      <c r="C164" s="93"/>
      <c r="D164" s="93"/>
      <c r="E164" s="93"/>
      <c r="F164" s="93"/>
      <c r="G164" s="93"/>
      <c r="H164" s="93"/>
      <c r="I164" s="93"/>
      <c r="J164" s="93"/>
      <c r="K164" s="93"/>
      <c r="L164" s="93"/>
      <c r="M164" s="93"/>
      <c r="N164" s="93"/>
      <c r="O164" s="93"/>
      <c r="P164" s="93"/>
      <c r="Q164" s="93"/>
      <c r="R164" s="93"/>
      <c r="S164" s="93"/>
      <c r="T164" s="93"/>
      <c r="U164" s="93"/>
      <c r="V164" s="93"/>
      <c r="W164" s="93"/>
    </row>
    <row r="165" spans="1:23">
      <c r="A165" s="93"/>
      <c r="B165" s="93"/>
      <c r="C165" s="93"/>
      <c r="D165" s="93"/>
      <c r="E165" s="93"/>
      <c r="F165" s="93"/>
      <c r="G165" s="93"/>
      <c r="H165" s="93"/>
      <c r="I165" s="93"/>
      <c r="J165" s="93"/>
      <c r="K165" s="93"/>
      <c r="L165" s="93"/>
      <c r="M165" s="93"/>
      <c r="N165" s="93"/>
      <c r="O165" s="93"/>
      <c r="P165" s="93"/>
      <c r="Q165" s="93"/>
      <c r="R165" s="93"/>
      <c r="S165" s="93"/>
      <c r="T165" s="93"/>
      <c r="U165" s="93"/>
      <c r="V165" s="93"/>
      <c r="W165" s="93"/>
    </row>
    <row r="166" spans="1:23">
      <c r="A166" s="93"/>
      <c r="B166" s="93"/>
      <c r="C166" s="93"/>
      <c r="D166" s="93"/>
      <c r="E166" s="93"/>
      <c r="F166" s="93"/>
      <c r="G166" s="93"/>
      <c r="H166" s="93"/>
      <c r="I166" s="93"/>
      <c r="J166" s="93"/>
      <c r="K166" s="93"/>
      <c r="L166" s="93"/>
      <c r="M166" s="93"/>
      <c r="N166" s="93"/>
      <c r="O166" s="93"/>
      <c r="P166" s="93"/>
      <c r="Q166" s="93"/>
      <c r="R166" s="93"/>
      <c r="S166" s="93"/>
      <c r="T166" s="93"/>
      <c r="U166" s="93"/>
      <c r="V166" s="93"/>
      <c r="W166" s="93"/>
    </row>
    <row r="167" spans="1:23">
      <c r="A167" s="93"/>
      <c r="B167" s="93"/>
      <c r="C167" s="93"/>
      <c r="D167" s="93"/>
      <c r="E167" s="93"/>
      <c r="F167" s="93"/>
      <c r="G167" s="93"/>
      <c r="H167" s="93"/>
      <c r="I167" s="93"/>
      <c r="J167" s="93"/>
      <c r="K167" s="93"/>
      <c r="L167" s="93"/>
      <c r="M167" s="93"/>
      <c r="N167" s="93"/>
      <c r="O167" s="93"/>
      <c r="P167" s="93"/>
      <c r="Q167" s="93"/>
      <c r="R167" s="93"/>
      <c r="S167" s="93"/>
      <c r="T167" s="93"/>
      <c r="U167" s="93"/>
      <c r="V167" s="93"/>
      <c r="W167" s="93"/>
    </row>
    <row r="168" spans="1:23">
      <c r="A168" s="93"/>
      <c r="B168" s="93"/>
      <c r="C168" s="93"/>
      <c r="D168" s="93"/>
      <c r="E168" s="93"/>
      <c r="F168" s="93"/>
      <c r="G168" s="93"/>
      <c r="H168" s="93"/>
      <c r="I168" s="93"/>
      <c r="J168" s="93"/>
      <c r="K168" s="93"/>
      <c r="L168" s="93"/>
      <c r="M168" s="93"/>
      <c r="N168" s="93"/>
      <c r="O168" s="93"/>
      <c r="P168" s="93"/>
      <c r="Q168" s="93"/>
      <c r="R168" s="93"/>
      <c r="S168" s="93"/>
      <c r="T168" s="93"/>
      <c r="U168" s="93"/>
      <c r="V168" s="93"/>
      <c r="W168" s="93"/>
    </row>
    <row r="169" spans="1:23">
      <c r="A169" s="93"/>
      <c r="B169" s="93"/>
      <c r="C169" s="93"/>
      <c r="D169" s="93"/>
      <c r="E169" s="93"/>
      <c r="F169" s="93"/>
      <c r="G169" s="93"/>
      <c r="H169" s="93"/>
      <c r="I169" s="93"/>
      <c r="J169" s="93"/>
      <c r="K169" s="93"/>
      <c r="L169" s="93"/>
      <c r="M169" s="93"/>
      <c r="N169" s="93"/>
      <c r="O169" s="93"/>
      <c r="P169" s="93"/>
      <c r="Q169" s="93"/>
      <c r="R169" s="93"/>
      <c r="S169" s="93"/>
      <c r="T169" s="93"/>
      <c r="U169" s="93"/>
      <c r="V169" s="93"/>
      <c r="W169" s="93"/>
    </row>
    <row r="170" spans="1:23">
      <c r="A170" s="93"/>
      <c r="B170" s="93"/>
      <c r="C170" s="93"/>
      <c r="D170" s="93"/>
      <c r="E170" s="93"/>
      <c r="F170" s="93"/>
      <c r="G170" s="93"/>
      <c r="H170" s="93"/>
      <c r="I170" s="93"/>
      <c r="J170" s="93"/>
      <c r="K170" s="93"/>
      <c r="L170" s="93"/>
      <c r="M170" s="93"/>
      <c r="N170" s="93"/>
      <c r="O170" s="93"/>
      <c r="P170" s="93"/>
      <c r="Q170" s="93"/>
      <c r="R170" s="93"/>
      <c r="S170" s="93"/>
      <c r="T170" s="93"/>
      <c r="U170" s="93"/>
      <c r="V170" s="93"/>
      <c r="W170" s="93"/>
    </row>
    <row r="171" spans="1:23">
      <c r="A171" s="93"/>
      <c r="B171" s="93"/>
      <c r="C171" s="93"/>
      <c r="D171" s="93"/>
      <c r="E171" s="93"/>
      <c r="F171" s="93"/>
      <c r="G171" s="93"/>
      <c r="H171" s="93"/>
      <c r="I171" s="93"/>
      <c r="J171" s="93"/>
      <c r="K171" s="93"/>
      <c r="L171" s="93"/>
      <c r="M171" s="93"/>
      <c r="N171" s="93"/>
      <c r="O171" s="93"/>
      <c r="P171" s="93"/>
      <c r="Q171" s="93"/>
      <c r="R171" s="93"/>
      <c r="S171" s="93"/>
      <c r="T171" s="93"/>
      <c r="U171" s="93"/>
      <c r="V171" s="93"/>
      <c r="W171" s="93"/>
    </row>
    <row r="172" spans="1:23">
      <c r="A172" s="93"/>
      <c r="B172" s="93"/>
      <c r="C172" s="93"/>
      <c r="D172" s="93"/>
      <c r="E172" s="93"/>
      <c r="F172" s="93"/>
      <c r="G172" s="93"/>
      <c r="H172" s="93"/>
      <c r="I172" s="93"/>
      <c r="J172" s="93"/>
      <c r="K172" s="93"/>
      <c r="L172" s="93"/>
      <c r="M172" s="93"/>
      <c r="N172" s="93"/>
      <c r="O172" s="93"/>
      <c r="P172" s="93"/>
      <c r="Q172" s="93"/>
      <c r="R172" s="93"/>
      <c r="S172" s="93"/>
      <c r="T172" s="93"/>
      <c r="U172" s="93"/>
      <c r="V172" s="93"/>
      <c r="W172" s="93"/>
    </row>
    <row r="173" spans="1:23">
      <c r="A173" s="93"/>
      <c r="B173" s="93"/>
      <c r="C173" s="93"/>
      <c r="D173" s="93"/>
      <c r="E173" s="93"/>
      <c r="F173" s="93"/>
      <c r="G173" s="93"/>
      <c r="H173" s="93"/>
      <c r="I173" s="93"/>
      <c r="J173" s="93"/>
      <c r="K173" s="93"/>
      <c r="L173" s="93"/>
      <c r="M173" s="93"/>
      <c r="N173" s="93"/>
      <c r="O173" s="93"/>
      <c r="P173" s="93"/>
      <c r="Q173" s="93"/>
      <c r="R173" s="93"/>
      <c r="S173" s="93"/>
      <c r="T173" s="93"/>
      <c r="U173" s="93"/>
      <c r="V173" s="93"/>
      <c r="W173" s="93"/>
    </row>
    <row r="174" spans="1:23">
      <c r="A174" s="93"/>
      <c r="B174" s="93"/>
      <c r="C174" s="93"/>
      <c r="D174" s="93"/>
      <c r="E174" s="93"/>
      <c r="F174" s="93"/>
      <c r="G174" s="93"/>
      <c r="H174" s="93"/>
      <c r="I174" s="93"/>
      <c r="J174" s="93"/>
      <c r="K174" s="93"/>
      <c r="L174" s="93"/>
      <c r="M174" s="93"/>
      <c r="N174" s="93"/>
      <c r="O174" s="93"/>
      <c r="P174" s="93"/>
      <c r="Q174" s="93"/>
      <c r="R174" s="93"/>
      <c r="S174" s="93"/>
      <c r="T174" s="93"/>
      <c r="U174" s="93"/>
      <c r="V174" s="93"/>
      <c r="W174" s="93"/>
    </row>
    <row r="175" spans="1:23">
      <c r="A175" s="93"/>
      <c r="B175" s="93"/>
      <c r="C175" s="93"/>
      <c r="D175" s="93"/>
      <c r="E175" s="93"/>
      <c r="F175" s="93"/>
      <c r="G175" s="93"/>
      <c r="H175" s="93"/>
      <c r="I175" s="93"/>
      <c r="J175" s="93"/>
      <c r="K175" s="93"/>
      <c r="L175" s="93"/>
      <c r="M175" s="93"/>
      <c r="N175" s="93"/>
      <c r="O175" s="93"/>
      <c r="P175" s="93"/>
      <c r="Q175" s="93"/>
      <c r="R175" s="93"/>
      <c r="S175" s="93"/>
      <c r="T175" s="93"/>
      <c r="U175" s="93"/>
      <c r="V175" s="93"/>
      <c r="W175" s="93"/>
    </row>
    <row r="176" spans="1:23">
      <c r="A176" s="93"/>
      <c r="B176" s="93"/>
      <c r="C176" s="93"/>
      <c r="D176" s="93"/>
      <c r="E176" s="93"/>
      <c r="F176" s="93"/>
      <c r="G176" s="93"/>
      <c r="H176" s="93"/>
      <c r="I176" s="93"/>
      <c r="J176" s="93"/>
      <c r="K176" s="93"/>
      <c r="L176" s="93"/>
      <c r="M176" s="93"/>
      <c r="N176" s="93"/>
      <c r="O176" s="93"/>
      <c r="P176" s="93"/>
      <c r="Q176" s="93"/>
      <c r="R176" s="93"/>
      <c r="S176" s="93"/>
      <c r="T176" s="93"/>
      <c r="U176" s="93"/>
      <c r="V176" s="93"/>
      <c r="W176" s="93"/>
    </row>
    <row r="177" spans="1:23">
      <c r="A177" s="93"/>
      <c r="B177" s="93"/>
      <c r="C177" s="93"/>
      <c r="D177" s="93"/>
      <c r="E177" s="93"/>
      <c r="F177" s="93"/>
      <c r="G177" s="93"/>
      <c r="H177" s="93"/>
      <c r="I177" s="93"/>
      <c r="J177" s="93"/>
      <c r="K177" s="93"/>
      <c r="L177" s="93"/>
      <c r="M177" s="93"/>
      <c r="N177" s="93"/>
      <c r="O177" s="93"/>
      <c r="P177" s="93"/>
      <c r="Q177" s="93"/>
      <c r="R177" s="93"/>
      <c r="S177" s="93"/>
      <c r="T177" s="93"/>
      <c r="U177" s="93"/>
      <c r="V177" s="93"/>
      <c r="W177" s="93"/>
    </row>
    <row r="178" spans="1:23">
      <c r="A178" s="93"/>
      <c r="B178" s="93"/>
      <c r="C178" s="93"/>
      <c r="D178" s="93"/>
      <c r="E178" s="93"/>
      <c r="F178" s="93"/>
      <c r="G178" s="93"/>
      <c r="H178" s="93"/>
      <c r="I178" s="93"/>
      <c r="J178" s="93"/>
      <c r="K178" s="93"/>
      <c r="L178" s="93"/>
      <c r="M178" s="93"/>
      <c r="N178" s="93"/>
      <c r="O178" s="93"/>
      <c r="P178" s="93"/>
      <c r="Q178" s="93"/>
      <c r="R178" s="93"/>
      <c r="S178" s="93"/>
      <c r="T178" s="93"/>
      <c r="U178" s="93"/>
      <c r="V178" s="93"/>
      <c r="W178" s="93"/>
    </row>
    <row r="179" spans="1:23">
      <c r="A179" s="93"/>
      <c r="B179" s="93"/>
      <c r="C179" s="93"/>
      <c r="D179" s="93"/>
      <c r="E179" s="93"/>
      <c r="F179" s="93"/>
      <c r="G179" s="93"/>
      <c r="H179" s="93"/>
      <c r="I179" s="93"/>
      <c r="J179" s="93"/>
      <c r="K179" s="93"/>
      <c r="L179" s="93"/>
      <c r="M179" s="93"/>
      <c r="N179" s="93"/>
      <c r="O179" s="93"/>
      <c r="P179" s="93"/>
      <c r="Q179" s="93"/>
      <c r="R179" s="93"/>
      <c r="S179" s="93"/>
      <c r="T179" s="93"/>
      <c r="U179" s="93"/>
      <c r="V179" s="93"/>
      <c r="W179" s="93"/>
    </row>
    <row r="180" spans="1:23">
      <c r="A180" s="93"/>
      <c r="B180" s="93"/>
      <c r="C180" s="93"/>
      <c r="D180" s="93"/>
      <c r="E180" s="93"/>
      <c r="F180" s="93"/>
      <c r="G180" s="93"/>
      <c r="H180" s="93"/>
      <c r="I180" s="93"/>
      <c r="J180" s="93"/>
      <c r="K180" s="93"/>
      <c r="L180" s="93"/>
      <c r="M180" s="93"/>
      <c r="N180" s="93"/>
      <c r="O180" s="93"/>
      <c r="P180" s="93"/>
      <c r="Q180" s="93"/>
      <c r="R180" s="93"/>
      <c r="S180" s="93"/>
      <c r="T180" s="93"/>
      <c r="U180" s="93"/>
      <c r="V180" s="93"/>
      <c r="W180" s="93"/>
    </row>
    <row r="181" spans="1:23">
      <c r="A181" s="93"/>
      <c r="B181" s="93"/>
      <c r="C181" s="93"/>
      <c r="D181" s="93"/>
      <c r="E181" s="93"/>
      <c r="F181" s="93"/>
      <c r="G181" s="93"/>
      <c r="H181" s="93"/>
      <c r="I181" s="93"/>
      <c r="J181" s="93"/>
      <c r="K181" s="93"/>
      <c r="L181" s="93"/>
      <c r="M181" s="93"/>
      <c r="N181" s="93"/>
      <c r="O181" s="93"/>
      <c r="P181" s="93"/>
      <c r="Q181" s="93"/>
      <c r="R181" s="93"/>
      <c r="S181" s="93"/>
      <c r="T181" s="93"/>
      <c r="U181" s="93"/>
      <c r="V181" s="93"/>
      <c r="W181" s="93"/>
    </row>
    <row r="182" spans="1:23">
      <c r="A182" s="93"/>
      <c r="B182" s="93"/>
      <c r="C182" s="93"/>
      <c r="D182" s="93"/>
      <c r="E182" s="93"/>
      <c r="F182" s="93"/>
      <c r="G182" s="93"/>
      <c r="H182" s="93"/>
      <c r="I182" s="93"/>
      <c r="J182" s="93"/>
      <c r="K182" s="93"/>
      <c r="L182" s="93"/>
      <c r="M182" s="93"/>
      <c r="N182" s="93"/>
      <c r="O182" s="93"/>
      <c r="P182" s="93"/>
      <c r="Q182" s="93"/>
      <c r="R182" s="93"/>
      <c r="S182" s="93"/>
      <c r="T182" s="93"/>
      <c r="U182" s="93"/>
      <c r="V182" s="93"/>
      <c r="W182" s="93"/>
    </row>
    <row r="183" spans="1:23">
      <c r="A183" s="93"/>
      <c r="B183" s="93"/>
      <c r="C183" s="93"/>
      <c r="D183" s="93"/>
      <c r="E183" s="93"/>
      <c r="F183" s="93"/>
      <c r="G183" s="93"/>
      <c r="H183" s="93"/>
      <c r="I183" s="93"/>
      <c r="J183" s="93"/>
      <c r="K183" s="93"/>
      <c r="L183" s="93"/>
      <c r="M183" s="93"/>
      <c r="N183" s="93"/>
      <c r="O183" s="93"/>
      <c r="P183" s="93"/>
      <c r="Q183" s="93"/>
      <c r="R183" s="93"/>
      <c r="S183" s="93"/>
      <c r="T183" s="93"/>
      <c r="U183" s="93"/>
      <c r="V183" s="93"/>
      <c r="W183" s="93"/>
    </row>
    <row r="184" spans="1:23">
      <c r="A184" s="93"/>
      <c r="B184" s="93"/>
      <c r="C184" s="93"/>
      <c r="D184" s="93"/>
      <c r="E184" s="93"/>
      <c r="F184" s="93"/>
      <c r="G184" s="93"/>
      <c r="H184" s="93"/>
      <c r="I184" s="93"/>
      <c r="J184" s="93"/>
      <c r="K184" s="93"/>
      <c r="L184" s="93"/>
      <c r="M184" s="93"/>
      <c r="N184" s="93"/>
      <c r="O184" s="93"/>
      <c r="P184" s="93"/>
      <c r="Q184" s="93"/>
      <c r="R184" s="93"/>
      <c r="S184" s="93"/>
      <c r="T184" s="93"/>
      <c r="U184" s="93"/>
      <c r="V184" s="93"/>
      <c r="W184" s="93"/>
    </row>
    <row r="185" spans="1:23">
      <c r="A185" s="93"/>
      <c r="B185" s="93"/>
      <c r="C185" s="93"/>
      <c r="D185" s="93"/>
      <c r="E185" s="93"/>
      <c r="F185" s="93"/>
      <c r="G185" s="93"/>
      <c r="H185" s="93"/>
      <c r="I185" s="93"/>
      <c r="J185" s="93"/>
      <c r="K185" s="93"/>
      <c r="L185" s="93"/>
      <c r="M185" s="93"/>
      <c r="N185" s="93"/>
      <c r="O185" s="93"/>
      <c r="P185" s="93"/>
      <c r="Q185" s="93"/>
      <c r="R185" s="93"/>
      <c r="S185" s="93"/>
      <c r="T185" s="93"/>
      <c r="U185" s="93"/>
      <c r="V185" s="93"/>
      <c r="W185" s="93"/>
    </row>
    <row r="186" spans="1:23">
      <c r="A186" s="93"/>
      <c r="B186" s="93"/>
      <c r="C186" s="93"/>
      <c r="D186" s="93"/>
      <c r="E186" s="93"/>
      <c r="F186" s="93"/>
      <c r="G186" s="93"/>
      <c r="H186" s="93"/>
      <c r="I186" s="93"/>
      <c r="J186" s="93"/>
      <c r="K186" s="93"/>
      <c r="L186" s="93"/>
      <c r="M186" s="93"/>
      <c r="N186" s="93"/>
      <c r="O186" s="93"/>
      <c r="P186" s="93"/>
      <c r="Q186" s="93"/>
      <c r="R186" s="93"/>
      <c r="S186" s="93"/>
      <c r="T186" s="93"/>
      <c r="U186" s="93"/>
      <c r="V186" s="93"/>
      <c r="W186" s="93"/>
    </row>
    <row r="187" spans="1:23">
      <c r="A187" s="93"/>
      <c r="B187" s="93"/>
      <c r="C187" s="93"/>
      <c r="D187" s="93"/>
      <c r="E187" s="93"/>
      <c r="F187" s="93"/>
      <c r="G187" s="93"/>
      <c r="H187" s="93"/>
      <c r="I187" s="93"/>
      <c r="J187" s="93"/>
      <c r="K187" s="93"/>
      <c r="L187" s="93"/>
      <c r="M187" s="93"/>
      <c r="N187" s="93"/>
      <c r="O187" s="93"/>
      <c r="P187" s="93"/>
      <c r="Q187" s="93"/>
      <c r="R187" s="93"/>
      <c r="S187" s="93"/>
      <c r="T187" s="93"/>
      <c r="U187" s="93"/>
      <c r="V187" s="93"/>
      <c r="W187" s="93"/>
    </row>
    <row r="188" spans="1:23">
      <c r="A188" s="93"/>
      <c r="B188" s="93"/>
      <c r="C188" s="93"/>
      <c r="D188" s="93"/>
      <c r="E188" s="93"/>
      <c r="F188" s="93"/>
      <c r="G188" s="93"/>
      <c r="H188" s="93"/>
      <c r="I188" s="93"/>
      <c r="J188" s="93"/>
      <c r="K188" s="93"/>
      <c r="L188" s="93"/>
      <c r="M188" s="93"/>
      <c r="N188" s="93"/>
      <c r="O188" s="93"/>
      <c r="P188" s="93"/>
      <c r="Q188" s="93"/>
      <c r="R188" s="93"/>
      <c r="S188" s="93"/>
      <c r="T188" s="93"/>
      <c r="U188" s="93"/>
      <c r="V188" s="93"/>
      <c r="W188" s="93"/>
    </row>
    <row r="189" spans="1:23">
      <c r="A189" s="93"/>
      <c r="B189" s="93"/>
      <c r="C189" s="93"/>
      <c r="D189" s="93"/>
      <c r="E189" s="93"/>
      <c r="F189" s="93"/>
      <c r="G189" s="93"/>
      <c r="H189" s="93"/>
      <c r="I189" s="93"/>
      <c r="J189" s="93"/>
      <c r="K189" s="93"/>
      <c r="L189" s="93"/>
      <c r="M189" s="93"/>
      <c r="N189" s="93"/>
      <c r="O189" s="93"/>
      <c r="P189" s="93"/>
      <c r="Q189" s="93"/>
      <c r="R189" s="93"/>
      <c r="S189" s="93"/>
      <c r="T189" s="93"/>
      <c r="U189" s="93"/>
      <c r="V189" s="93"/>
      <c r="W189" s="93"/>
    </row>
    <row r="190" spans="1:23">
      <c r="A190" s="93"/>
      <c r="B190" s="93"/>
      <c r="C190" s="93"/>
      <c r="D190" s="93"/>
      <c r="E190" s="93"/>
      <c r="F190" s="93"/>
      <c r="G190" s="93"/>
      <c r="H190" s="93"/>
      <c r="I190" s="93"/>
      <c r="J190" s="93"/>
      <c r="K190" s="93"/>
      <c r="L190" s="93"/>
      <c r="M190" s="93"/>
      <c r="N190" s="93"/>
      <c r="O190" s="93"/>
      <c r="P190" s="93"/>
      <c r="Q190" s="93"/>
      <c r="R190" s="93"/>
      <c r="S190" s="93"/>
      <c r="T190" s="93"/>
      <c r="U190" s="93"/>
      <c r="V190" s="93"/>
      <c r="W190" s="93"/>
    </row>
    <row r="191" spans="1:23">
      <c r="A191" s="93"/>
      <c r="B191" s="93"/>
      <c r="C191" s="93"/>
      <c r="D191" s="93"/>
      <c r="E191" s="93"/>
      <c r="F191" s="93"/>
      <c r="G191" s="93"/>
      <c r="H191" s="93"/>
      <c r="I191" s="93"/>
      <c r="J191" s="93"/>
      <c r="K191" s="93"/>
      <c r="L191" s="93"/>
      <c r="M191" s="93"/>
      <c r="N191" s="93"/>
      <c r="O191" s="93"/>
      <c r="P191" s="93"/>
      <c r="Q191" s="93"/>
      <c r="R191" s="93"/>
      <c r="S191" s="93"/>
      <c r="T191" s="93"/>
      <c r="U191" s="93"/>
      <c r="V191" s="93"/>
      <c r="W191" s="93"/>
    </row>
    <row r="192" spans="1:23">
      <c r="A192" s="93"/>
      <c r="B192" s="93"/>
      <c r="C192" s="93"/>
      <c r="D192" s="93"/>
      <c r="E192" s="93"/>
      <c r="F192" s="93"/>
      <c r="G192" s="93"/>
      <c r="H192" s="93"/>
      <c r="I192" s="93"/>
      <c r="J192" s="93"/>
      <c r="K192" s="93"/>
      <c r="L192" s="93"/>
      <c r="M192" s="93"/>
      <c r="N192" s="93"/>
      <c r="O192" s="93"/>
      <c r="P192" s="93"/>
      <c r="Q192" s="93"/>
      <c r="R192" s="93"/>
      <c r="S192" s="93"/>
      <c r="T192" s="93"/>
      <c r="U192" s="93"/>
      <c r="V192" s="93"/>
      <c r="W192" s="93"/>
    </row>
    <row r="193" spans="1:23">
      <c r="A193" s="93"/>
      <c r="B193" s="93"/>
      <c r="C193" s="93"/>
      <c r="D193" s="93"/>
      <c r="E193" s="93"/>
      <c r="F193" s="93"/>
      <c r="G193" s="93"/>
      <c r="H193" s="93"/>
      <c r="I193" s="93"/>
      <c r="J193" s="93"/>
      <c r="K193" s="93"/>
      <c r="L193" s="93"/>
      <c r="M193" s="93"/>
      <c r="N193" s="93"/>
      <c r="O193" s="93"/>
      <c r="P193" s="93"/>
      <c r="Q193" s="93"/>
      <c r="R193" s="93"/>
      <c r="S193" s="93"/>
      <c r="T193" s="93"/>
      <c r="U193" s="93"/>
      <c r="V193" s="93"/>
      <c r="W193" s="93"/>
    </row>
    <row r="194" spans="1:23">
      <c r="A194" s="93"/>
      <c r="B194" s="93"/>
      <c r="C194" s="93"/>
      <c r="D194" s="93"/>
      <c r="E194" s="93"/>
      <c r="F194" s="93"/>
      <c r="G194" s="93"/>
      <c r="H194" s="93"/>
      <c r="I194" s="93"/>
      <c r="J194" s="93"/>
      <c r="K194" s="93"/>
      <c r="L194" s="93"/>
      <c r="M194" s="93"/>
      <c r="N194" s="93"/>
      <c r="O194" s="93"/>
      <c r="P194" s="93"/>
      <c r="Q194" s="93"/>
      <c r="R194" s="93"/>
      <c r="S194" s="93"/>
      <c r="T194" s="93"/>
      <c r="U194" s="93"/>
      <c r="V194" s="93"/>
      <c r="W194" s="93"/>
    </row>
    <row r="195" spans="1:23">
      <c r="A195" s="93"/>
      <c r="B195" s="93"/>
      <c r="C195" s="93"/>
      <c r="D195" s="93"/>
      <c r="E195" s="93"/>
      <c r="F195" s="93"/>
      <c r="G195" s="93"/>
      <c r="H195" s="93"/>
      <c r="I195" s="93"/>
      <c r="J195" s="93"/>
      <c r="K195" s="93"/>
      <c r="L195" s="93"/>
      <c r="M195" s="93"/>
      <c r="N195" s="93"/>
      <c r="O195" s="93"/>
      <c r="P195" s="93"/>
      <c r="Q195" s="93"/>
      <c r="R195" s="93"/>
      <c r="S195" s="93"/>
      <c r="T195" s="93"/>
      <c r="U195" s="93"/>
      <c r="V195" s="93"/>
      <c r="W195" s="93"/>
    </row>
    <row r="196" spans="1:23">
      <c r="A196" s="93"/>
      <c r="B196" s="93"/>
      <c r="C196" s="93"/>
      <c r="D196" s="93"/>
      <c r="E196" s="93"/>
      <c r="F196" s="93"/>
      <c r="G196" s="93"/>
      <c r="H196" s="93"/>
      <c r="I196" s="93"/>
      <c r="J196" s="93"/>
      <c r="K196" s="93"/>
      <c r="L196" s="93"/>
      <c r="M196" s="93"/>
      <c r="N196" s="93"/>
      <c r="O196" s="93"/>
      <c r="P196" s="93"/>
      <c r="Q196" s="93"/>
      <c r="R196" s="93"/>
      <c r="S196" s="93"/>
      <c r="T196" s="93"/>
      <c r="U196" s="93"/>
      <c r="V196" s="93"/>
      <c r="W196" s="93"/>
    </row>
    <row r="197" spans="1:23">
      <c r="A197" s="93"/>
      <c r="B197" s="93"/>
      <c r="C197" s="93"/>
      <c r="D197" s="93"/>
      <c r="E197" s="93"/>
      <c r="F197" s="93"/>
      <c r="G197" s="93"/>
      <c r="H197" s="93"/>
      <c r="I197" s="93"/>
      <c r="J197" s="93"/>
      <c r="K197" s="93"/>
      <c r="L197" s="93"/>
      <c r="M197" s="93"/>
      <c r="N197" s="93"/>
      <c r="O197" s="93"/>
      <c r="P197" s="93"/>
      <c r="Q197" s="93"/>
      <c r="R197" s="93"/>
      <c r="S197" s="93"/>
      <c r="T197" s="93"/>
      <c r="U197" s="93"/>
      <c r="V197" s="93"/>
      <c r="W197" s="93"/>
    </row>
    <row r="198" spans="1:23">
      <c r="A198" s="93"/>
      <c r="B198" s="93"/>
      <c r="C198" s="93"/>
      <c r="D198" s="93"/>
      <c r="E198" s="93"/>
      <c r="F198" s="93"/>
      <c r="G198" s="93"/>
      <c r="H198" s="93"/>
      <c r="I198" s="93"/>
      <c r="J198" s="93"/>
      <c r="K198" s="93"/>
      <c r="L198" s="93"/>
      <c r="M198" s="93"/>
      <c r="N198" s="93"/>
      <c r="O198" s="93"/>
      <c r="P198" s="93"/>
      <c r="Q198" s="93"/>
      <c r="R198" s="93"/>
      <c r="S198" s="93"/>
      <c r="T198" s="93"/>
      <c r="U198" s="93"/>
      <c r="V198" s="93"/>
      <c r="W198" s="93"/>
    </row>
    <row r="199" spans="1:23">
      <c r="A199" s="93"/>
      <c r="B199" s="93"/>
      <c r="C199" s="93"/>
      <c r="D199" s="93"/>
      <c r="E199" s="93"/>
      <c r="F199" s="93"/>
      <c r="G199" s="93"/>
      <c r="H199" s="93"/>
      <c r="I199" s="93"/>
      <c r="J199" s="93"/>
      <c r="K199" s="93"/>
      <c r="L199" s="93"/>
      <c r="M199" s="93"/>
      <c r="N199" s="93"/>
      <c r="O199" s="93"/>
      <c r="P199" s="93"/>
      <c r="Q199" s="93"/>
      <c r="R199" s="93"/>
      <c r="S199" s="93"/>
      <c r="T199" s="93"/>
      <c r="U199" s="93"/>
      <c r="V199" s="93"/>
      <c r="W199" s="93"/>
    </row>
    <row r="200" spans="1:23">
      <c r="A200" s="93"/>
      <c r="B200" s="93"/>
      <c r="C200" s="93"/>
      <c r="D200" s="93"/>
      <c r="E200" s="93"/>
      <c r="F200" s="93"/>
      <c r="G200" s="93"/>
      <c r="H200" s="93"/>
      <c r="I200" s="93"/>
      <c r="J200" s="93"/>
      <c r="K200" s="93"/>
      <c r="L200" s="93"/>
      <c r="M200" s="93"/>
      <c r="N200" s="93"/>
      <c r="O200" s="93"/>
      <c r="P200" s="93"/>
      <c r="Q200" s="93"/>
      <c r="R200" s="93"/>
      <c r="S200" s="93"/>
      <c r="T200" s="93"/>
      <c r="U200" s="93"/>
      <c r="V200" s="93"/>
      <c r="W200" s="93"/>
    </row>
    <row r="201" spans="1:23">
      <c r="A201" s="93"/>
      <c r="B201" s="93"/>
      <c r="C201" s="93"/>
      <c r="D201" s="93"/>
      <c r="E201" s="93"/>
      <c r="F201" s="93"/>
      <c r="G201" s="93"/>
      <c r="H201" s="93"/>
      <c r="I201" s="93"/>
      <c r="J201" s="93"/>
      <c r="K201" s="93"/>
      <c r="L201" s="93"/>
      <c r="M201" s="93"/>
      <c r="N201" s="93"/>
      <c r="O201" s="93"/>
      <c r="P201" s="93"/>
      <c r="Q201" s="93"/>
      <c r="R201" s="93"/>
      <c r="S201" s="93"/>
      <c r="T201" s="93"/>
      <c r="U201" s="93"/>
      <c r="V201" s="93"/>
      <c r="W201" s="93"/>
    </row>
    <row r="202" spans="1:23">
      <c r="A202" s="93"/>
      <c r="B202" s="93"/>
      <c r="C202" s="93"/>
      <c r="D202" s="93"/>
      <c r="E202" s="93"/>
      <c r="F202" s="93"/>
      <c r="G202" s="93"/>
      <c r="H202" s="93"/>
      <c r="I202" s="93"/>
      <c r="J202" s="93"/>
      <c r="K202" s="93"/>
      <c r="L202" s="93"/>
      <c r="M202" s="93"/>
      <c r="N202" s="93"/>
      <c r="O202" s="93"/>
      <c r="P202" s="93"/>
      <c r="Q202" s="93"/>
      <c r="R202" s="93"/>
      <c r="S202" s="93"/>
      <c r="T202" s="93"/>
      <c r="U202" s="93"/>
      <c r="V202" s="93"/>
      <c r="W202" s="93"/>
    </row>
    <row r="203" spans="1:23">
      <c r="A203" s="93"/>
      <c r="B203" s="93"/>
      <c r="C203" s="93"/>
      <c r="D203" s="93"/>
      <c r="E203" s="93"/>
      <c r="F203" s="93"/>
      <c r="G203" s="93"/>
      <c r="H203" s="93"/>
      <c r="I203" s="93"/>
      <c r="J203" s="93"/>
      <c r="K203" s="93"/>
      <c r="L203" s="93"/>
      <c r="M203" s="93"/>
      <c r="N203" s="93"/>
      <c r="O203" s="93"/>
      <c r="P203" s="93"/>
      <c r="Q203" s="93"/>
      <c r="R203" s="93"/>
      <c r="S203" s="93"/>
      <c r="T203" s="93"/>
      <c r="U203" s="93"/>
      <c r="V203" s="93"/>
      <c r="W203" s="93"/>
    </row>
    <row r="204" spans="1:23">
      <c r="A204" s="93"/>
      <c r="B204" s="93"/>
      <c r="C204" s="93"/>
      <c r="D204" s="93"/>
      <c r="E204" s="93"/>
      <c r="F204" s="93"/>
      <c r="G204" s="93"/>
      <c r="H204" s="93"/>
      <c r="I204" s="93"/>
      <c r="J204" s="93"/>
      <c r="K204" s="93"/>
      <c r="L204" s="93"/>
      <c r="M204" s="93"/>
      <c r="N204" s="93"/>
      <c r="O204" s="93"/>
      <c r="P204" s="93"/>
      <c r="Q204" s="93"/>
      <c r="R204" s="93"/>
      <c r="S204" s="93"/>
      <c r="T204" s="93"/>
      <c r="U204" s="93"/>
      <c r="V204" s="93"/>
      <c r="W204" s="93"/>
    </row>
    <row r="205" spans="1:23">
      <c r="A205" s="93"/>
      <c r="B205" s="93"/>
      <c r="C205" s="93"/>
      <c r="D205" s="93"/>
      <c r="E205" s="93"/>
      <c r="F205" s="93"/>
      <c r="G205" s="93"/>
      <c r="H205" s="93"/>
      <c r="I205" s="93"/>
      <c r="J205" s="93"/>
      <c r="K205" s="93"/>
      <c r="L205" s="93"/>
      <c r="M205" s="93"/>
      <c r="N205" s="93"/>
      <c r="O205" s="93"/>
      <c r="P205" s="93"/>
      <c r="Q205" s="93"/>
      <c r="R205" s="93"/>
      <c r="S205" s="93"/>
      <c r="T205" s="93"/>
      <c r="U205" s="93"/>
      <c r="V205" s="93"/>
      <c r="W205" s="93"/>
    </row>
    <row r="206" spans="1:23">
      <c r="A206" s="93"/>
      <c r="B206" s="93"/>
      <c r="C206" s="93"/>
      <c r="D206" s="93"/>
      <c r="E206" s="93"/>
      <c r="F206" s="93"/>
      <c r="G206" s="93"/>
      <c r="H206" s="93"/>
      <c r="I206" s="93"/>
      <c r="J206" s="93"/>
      <c r="K206" s="93"/>
      <c r="L206" s="93"/>
      <c r="M206" s="93"/>
      <c r="N206" s="93"/>
      <c r="O206" s="93"/>
      <c r="P206" s="93"/>
      <c r="Q206" s="93"/>
      <c r="R206" s="93"/>
      <c r="S206" s="93"/>
      <c r="T206" s="93"/>
      <c r="U206" s="93"/>
      <c r="V206" s="93"/>
      <c r="W206" s="93"/>
    </row>
    <row r="207" spans="1:23">
      <c r="A207" s="93"/>
      <c r="B207" s="93"/>
      <c r="C207" s="93"/>
      <c r="D207" s="93"/>
      <c r="E207" s="93"/>
      <c r="F207" s="93"/>
      <c r="G207" s="93"/>
      <c r="H207" s="93"/>
      <c r="I207" s="93"/>
      <c r="J207" s="93"/>
      <c r="K207" s="93"/>
      <c r="L207" s="93"/>
      <c r="M207" s="93"/>
      <c r="N207" s="93"/>
      <c r="O207" s="93"/>
      <c r="P207" s="93"/>
      <c r="Q207" s="93"/>
      <c r="R207" s="93"/>
      <c r="S207" s="93"/>
      <c r="T207" s="93"/>
      <c r="U207" s="93"/>
      <c r="V207" s="93"/>
      <c r="W207" s="93"/>
    </row>
    <row r="208" spans="1:23">
      <c r="A208" s="93"/>
      <c r="B208" s="93"/>
      <c r="C208" s="93"/>
      <c r="D208" s="93"/>
      <c r="E208" s="93"/>
      <c r="F208" s="93"/>
      <c r="G208" s="93"/>
      <c r="H208" s="93"/>
      <c r="I208" s="93"/>
      <c r="J208" s="93"/>
      <c r="K208" s="93"/>
      <c r="L208" s="93"/>
      <c r="M208" s="93"/>
      <c r="N208" s="93"/>
      <c r="O208" s="93"/>
      <c r="P208" s="93"/>
      <c r="Q208" s="93"/>
      <c r="R208" s="93"/>
      <c r="S208" s="93"/>
      <c r="T208" s="93"/>
      <c r="U208" s="93"/>
      <c r="V208" s="93"/>
      <c r="W208" s="93"/>
    </row>
    <row r="209" spans="1:23">
      <c r="A209" s="93"/>
      <c r="B209" s="93"/>
      <c r="C209" s="93"/>
      <c r="D209" s="93"/>
      <c r="E209" s="93"/>
      <c r="F209" s="93"/>
      <c r="G209" s="93"/>
      <c r="H209" s="93"/>
      <c r="I209" s="93"/>
      <c r="J209" s="93"/>
      <c r="K209" s="93"/>
      <c r="L209" s="93"/>
      <c r="M209" s="93"/>
      <c r="N209" s="93"/>
      <c r="O209" s="93"/>
      <c r="P209" s="93"/>
      <c r="Q209" s="93"/>
      <c r="R209" s="93"/>
      <c r="S209" s="93"/>
      <c r="T209" s="93"/>
      <c r="U209" s="93"/>
      <c r="V209" s="93"/>
      <c r="W209" s="93"/>
    </row>
    <row r="210" spans="1:23">
      <c r="A210" s="93"/>
      <c r="B210" s="93"/>
      <c r="C210" s="93"/>
      <c r="D210" s="93"/>
      <c r="E210" s="93"/>
      <c r="F210" s="93"/>
      <c r="G210" s="93"/>
      <c r="H210" s="93"/>
      <c r="I210" s="93"/>
      <c r="J210" s="93"/>
      <c r="K210" s="93"/>
      <c r="L210" s="93"/>
      <c r="M210" s="93"/>
      <c r="N210" s="93"/>
      <c r="O210" s="93"/>
      <c r="P210" s="93"/>
      <c r="Q210" s="93"/>
      <c r="R210" s="93"/>
      <c r="S210" s="93"/>
      <c r="T210" s="93"/>
      <c r="U210" s="93"/>
      <c r="V210" s="93"/>
      <c r="W210" s="93"/>
    </row>
    <row r="211" spans="1:23">
      <c r="A211" s="93"/>
      <c r="B211" s="93"/>
      <c r="C211" s="93"/>
      <c r="D211" s="93"/>
      <c r="E211" s="93"/>
      <c r="F211" s="93"/>
      <c r="G211" s="93"/>
      <c r="H211" s="93"/>
      <c r="I211" s="93"/>
      <c r="J211" s="93"/>
      <c r="K211" s="93"/>
      <c r="L211" s="93"/>
      <c r="M211" s="93"/>
      <c r="N211" s="93"/>
      <c r="O211" s="93"/>
      <c r="P211" s="93"/>
      <c r="Q211" s="93"/>
      <c r="R211" s="93"/>
      <c r="S211" s="93"/>
      <c r="T211" s="93"/>
      <c r="U211" s="93"/>
      <c r="V211" s="93"/>
      <c r="W211" s="93"/>
    </row>
    <row r="212" spans="1:23">
      <c r="A212" s="93"/>
      <c r="B212" s="93"/>
      <c r="C212" s="93"/>
      <c r="D212" s="93"/>
      <c r="E212" s="93"/>
      <c r="F212" s="93"/>
      <c r="G212" s="93"/>
      <c r="H212" s="93"/>
      <c r="I212" s="93"/>
      <c r="J212" s="93"/>
      <c r="K212" s="93"/>
      <c r="L212" s="93"/>
      <c r="M212" s="93"/>
      <c r="N212" s="93"/>
      <c r="O212" s="93"/>
      <c r="P212" s="93"/>
      <c r="Q212" s="93"/>
      <c r="R212" s="93"/>
      <c r="S212" s="93"/>
      <c r="T212" s="93"/>
      <c r="U212" s="93"/>
      <c r="V212" s="93"/>
      <c r="W212" s="93"/>
    </row>
    <row r="213" spans="1:23">
      <c r="A213" s="93"/>
      <c r="B213" s="93"/>
      <c r="C213" s="93"/>
      <c r="D213" s="93"/>
      <c r="E213" s="93"/>
      <c r="F213" s="93"/>
      <c r="G213" s="93"/>
      <c r="H213" s="93"/>
      <c r="I213" s="93"/>
      <c r="J213" s="93"/>
      <c r="K213" s="93"/>
      <c r="L213" s="93"/>
      <c r="M213" s="93"/>
      <c r="N213" s="93"/>
      <c r="O213" s="93"/>
      <c r="P213" s="93"/>
      <c r="Q213" s="93"/>
      <c r="R213" s="93"/>
      <c r="S213" s="93"/>
      <c r="T213" s="93"/>
      <c r="U213" s="93"/>
      <c r="V213" s="93"/>
      <c r="W213" s="93"/>
    </row>
    <row r="214" spans="1:23">
      <c r="A214" s="93"/>
      <c r="B214" s="93"/>
      <c r="C214" s="93"/>
      <c r="D214" s="93"/>
      <c r="E214" s="93"/>
      <c r="F214" s="93"/>
      <c r="G214" s="93"/>
      <c r="H214" s="93"/>
      <c r="I214" s="93"/>
      <c r="J214" s="93"/>
      <c r="K214" s="93"/>
      <c r="L214" s="93"/>
      <c r="M214" s="93"/>
      <c r="N214" s="93"/>
      <c r="O214" s="93"/>
      <c r="P214" s="93"/>
      <c r="Q214" s="93"/>
      <c r="R214" s="93"/>
      <c r="S214" s="93"/>
      <c r="T214" s="93"/>
      <c r="U214" s="93"/>
      <c r="V214" s="93"/>
      <c r="W214" s="93"/>
    </row>
    <row r="215" spans="1:23">
      <c r="A215" s="93"/>
      <c r="B215" s="93"/>
      <c r="C215" s="93"/>
      <c r="D215" s="93"/>
      <c r="E215" s="93"/>
      <c r="F215" s="93"/>
      <c r="G215" s="93"/>
      <c r="H215" s="93"/>
      <c r="I215" s="93"/>
      <c r="J215" s="93"/>
      <c r="K215" s="93"/>
      <c r="L215" s="93"/>
      <c r="M215" s="93"/>
      <c r="N215" s="93"/>
      <c r="O215" s="93"/>
      <c r="P215" s="93"/>
      <c r="Q215" s="93"/>
      <c r="R215" s="93"/>
      <c r="S215" s="93"/>
      <c r="T215" s="93"/>
      <c r="U215" s="93"/>
      <c r="V215" s="93"/>
      <c r="W215" s="93"/>
    </row>
    <row r="216" spans="1:23">
      <c r="A216" s="93"/>
      <c r="B216" s="93"/>
      <c r="C216" s="93"/>
      <c r="D216" s="93"/>
      <c r="E216" s="93"/>
      <c r="F216" s="93"/>
      <c r="G216" s="93"/>
      <c r="H216" s="93"/>
      <c r="I216" s="93"/>
      <c r="J216" s="93"/>
      <c r="K216" s="93"/>
      <c r="L216" s="93"/>
      <c r="M216" s="93"/>
      <c r="N216" s="93"/>
      <c r="O216" s="93"/>
      <c r="P216" s="93"/>
      <c r="Q216" s="93"/>
      <c r="R216" s="93"/>
      <c r="S216" s="93"/>
      <c r="T216" s="93"/>
      <c r="U216" s="93"/>
      <c r="V216" s="93"/>
      <c r="W216" s="93"/>
    </row>
    <row r="217" spans="1:23">
      <c r="A217" s="93"/>
      <c r="B217" s="93"/>
      <c r="C217" s="93"/>
      <c r="D217" s="93"/>
      <c r="E217" s="93"/>
      <c r="F217" s="93"/>
      <c r="G217" s="93"/>
      <c r="H217" s="93"/>
      <c r="I217" s="93"/>
      <c r="J217" s="93"/>
      <c r="K217" s="93"/>
      <c r="L217" s="93"/>
      <c r="M217" s="93"/>
      <c r="N217" s="93"/>
      <c r="O217" s="93"/>
      <c r="P217" s="93"/>
      <c r="Q217" s="93"/>
      <c r="R217" s="93"/>
      <c r="S217" s="93"/>
      <c r="T217" s="93"/>
      <c r="U217" s="93"/>
      <c r="V217" s="93"/>
      <c r="W217" s="93"/>
    </row>
    <row r="218" spans="1:23">
      <c r="A218" s="93"/>
      <c r="B218" s="93"/>
      <c r="C218" s="93"/>
      <c r="D218" s="93"/>
      <c r="E218" s="93"/>
      <c r="F218" s="93"/>
      <c r="G218" s="93"/>
      <c r="H218" s="93"/>
      <c r="I218" s="93"/>
      <c r="J218" s="93"/>
      <c r="K218" s="93"/>
      <c r="L218" s="93"/>
      <c r="M218" s="93"/>
      <c r="N218" s="93"/>
      <c r="O218" s="93"/>
      <c r="P218" s="93"/>
      <c r="Q218" s="93"/>
      <c r="R218" s="93"/>
      <c r="S218" s="93"/>
      <c r="T218" s="93"/>
      <c r="U218" s="93"/>
      <c r="V218" s="93"/>
      <c r="W218" s="93"/>
    </row>
    <row r="219" spans="1:23">
      <c r="A219" s="93"/>
      <c r="B219" s="93"/>
      <c r="C219" s="93"/>
      <c r="D219" s="93"/>
      <c r="E219" s="93"/>
      <c r="F219" s="93"/>
      <c r="G219" s="93"/>
      <c r="H219" s="93"/>
      <c r="I219" s="93"/>
      <c r="J219" s="93"/>
      <c r="K219" s="93"/>
      <c r="L219" s="93"/>
      <c r="M219" s="93"/>
      <c r="N219" s="93"/>
      <c r="O219" s="93"/>
      <c r="P219" s="93"/>
      <c r="Q219" s="93"/>
      <c r="R219" s="93"/>
      <c r="S219" s="93"/>
      <c r="T219" s="93"/>
      <c r="U219" s="93"/>
      <c r="V219" s="93"/>
      <c r="W219" s="93"/>
    </row>
    <row r="220" spans="1:23">
      <c r="A220" s="93"/>
      <c r="B220" s="93"/>
      <c r="C220" s="93"/>
      <c r="D220" s="93"/>
      <c r="E220" s="93"/>
      <c r="F220" s="93"/>
      <c r="G220" s="93"/>
      <c r="H220" s="93"/>
      <c r="I220" s="93"/>
      <c r="J220" s="93"/>
      <c r="K220" s="93"/>
      <c r="L220" s="93"/>
      <c r="M220" s="93"/>
      <c r="N220" s="93"/>
      <c r="O220" s="93"/>
      <c r="P220" s="93"/>
      <c r="Q220" s="93"/>
      <c r="R220" s="93"/>
      <c r="S220" s="93"/>
      <c r="T220" s="93"/>
      <c r="U220" s="93"/>
      <c r="V220" s="93"/>
      <c r="W220" s="93"/>
    </row>
    <row r="221" spans="1:23">
      <c r="A221" s="93"/>
      <c r="B221" s="93"/>
      <c r="C221" s="93"/>
      <c r="D221" s="93"/>
      <c r="E221" s="93"/>
      <c r="F221" s="93"/>
      <c r="G221" s="93"/>
      <c r="H221" s="93"/>
      <c r="I221" s="93"/>
      <c r="J221" s="93"/>
      <c r="K221" s="93"/>
      <c r="L221" s="93"/>
      <c r="M221" s="93"/>
      <c r="N221" s="93"/>
      <c r="O221" s="93"/>
      <c r="P221" s="93"/>
      <c r="Q221" s="93"/>
      <c r="R221" s="93"/>
      <c r="S221" s="93"/>
      <c r="T221" s="93"/>
      <c r="U221" s="93"/>
      <c r="V221" s="93"/>
      <c r="W221" s="93"/>
    </row>
    <row r="222" spans="1:23">
      <c r="A222" s="93"/>
      <c r="B222" s="93"/>
      <c r="C222" s="93"/>
      <c r="D222" s="93"/>
      <c r="E222" s="93"/>
      <c r="F222" s="93"/>
      <c r="G222" s="93"/>
      <c r="H222" s="93"/>
      <c r="I222" s="93"/>
      <c r="J222" s="93"/>
      <c r="K222" s="93"/>
      <c r="L222" s="93"/>
      <c r="M222" s="93"/>
      <c r="N222" s="93"/>
      <c r="O222" s="93"/>
      <c r="P222" s="93"/>
      <c r="Q222" s="93"/>
      <c r="R222" s="93"/>
      <c r="S222" s="93"/>
      <c r="T222" s="93"/>
      <c r="U222" s="93"/>
      <c r="V222" s="93"/>
      <c r="W222" s="93"/>
    </row>
    <row r="223" spans="1:23">
      <c r="A223" s="93"/>
      <c r="B223" s="93"/>
      <c r="C223" s="93"/>
      <c r="D223" s="93"/>
      <c r="E223" s="93"/>
      <c r="F223" s="93"/>
      <c r="G223" s="93"/>
      <c r="H223" s="93"/>
      <c r="I223" s="93"/>
      <c r="J223" s="93"/>
      <c r="K223" s="93"/>
      <c r="L223" s="93"/>
      <c r="M223" s="93"/>
      <c r="N223" s="93"/>
      <c r="O223" s="93"/>
      <c r="P223" s="93"/>
      <c r="Q223" s="93"/>
      <c r="R223" s="93"/>
      <c r="S223" s="93"/>
      <c r="T223" s="93"/>
      <c r="U223" s="93"/>
      <c r="V223" s="93"/>
      <c r="W223" s="93"/>
    </row>
    <row r="224" spans="1:23">
      <c r="A224" s="93"/>
      <c r="B224" s="93"/>
      <c r="C224" s="93"/>
      <c r="D224" s="93"/>
      <c r="E224" s="93"/>
      <c r="F224" s="93"/>
      <c r="G224" s="93"/>
      <c r="H224" s="93"/>
      <c r="I224" s="93"/>
      <c r="J224" s="93"/>
      <c r="K224" s="93"/>
      <c r="L224" s="93"/>
      <c r="M224" s="93"/>
      <c r="N224" s="93"/>
      <c r="O224" s="93"/>
      <c r="P224" s="93"/>
      <c r="Q224" s="93"/>
      <c r="R224" s="93"/>
      <c r="S224" s="93"/>
      <c r="T224" s="93"/>
      <c r="U224" s="93"/>
      <c r="V224" s="93"/>
      <c r="W224" s="93"/>
    </row>
    <row r="225" spans="1:23">
      <c r="A225" s="93"/>
      <c r="B225" s="93"/>
      <c r="C225" s="93"/>
      <c r="D225" s="93"/>
      <c r="E225" s="93"/>
      <c r="F225" s="93"/>
      <c r="G225" s="93"/>
      <c r="H225" s="93"/>
      <c r="I225" s="93"/>
      <c r="J225" s="93"/>
      <c r="K225" s="93"/>
      <c r="L225" s="93"/>
      <c r="M225" s="93"/>
      <c r="N225" s="93"/>
      <c r="O225" s="93"/>
      <c r="P225" s="93"/>
      <c r="Q225" s="93"/>
      <c r="R225" s="93"/>
      <c r="S225" s="93"/>
      <c r="T225" s="93"/>
      <c r="U225" s="93"/>
      <c r="V225" s="93"/>
      <c r="W225" s="93"/>
    </row>
    <row r="226" spans="1:23">
      <c r="A226" s="93"/>
      <c r="B226" s="93"/>
      <c r="C226" s="93"/>
      <c r="D226" s="93"/>
      <c r="E226" s="93"/>
      <c r="F226" s="93"/>
      <c r="G226" s="93"/>
      <c r="H226" s="93"/>
      <c r="I226" s="93"/>
      <c r="J226" s="93"/>
      <c r="K226" s="93"/>
      <c r="L226" s="93"/>
      <c r="M226" s="93"/>
      <c r="N226" s="93"/>
      <c r="O226" s="93"/>
      <c r="P226" s="93"/>
      <c r="Q226" s="93"/>
      <c r="R226" s="93"/>
      <c r="S226" s="93"/>
      <c r="T226" s="93"/>
      <c r="U226" s="93"/>
      <c r="V226" s="93"/>
      <c r="W226" s="93"/>
    </row>
    <row r="227" spans="1:23">
      <c r="A227" s="93"/>
      <c r="B227" s="93"/>
      <c r="C227" s="93"/>
      <c r="D227" s="93"/>
      <c r="E227" s="93"/>
      <c r="F227" s="93"/>
      <c r="G227" s="93"/>
      <c r="H227" s="93"/>
      <c r="I227" s="93"/>
      <c r="J227" s="93"/>
      <c r="K227" s="93"/>
      <c r="L227" s="93"/>
      <c r="M227" s="93"/>
      <c r="N227" s="93"/>
      <c r="O227" s="93"/>
      <c r="P227" s="93"/>
      <c r="Q227" s="93"/>
      <c r="R227" s="93"/>
      <c r="S227" s="93"/>
      <c r="T227" s="93"/>
      <c r="U227" s="93"/>
      <c r="V227" s="93"/>
      <c r="W227" s="93"/>
    </row>
    <row r="228" spans="1:23">
      <c r="A228" s="93"/>
      <c r="B228" s="93"/>
      <c r="C228" s="93"/>
      <c r="D228" s="93"/>
      <c r="E228" s="93"/>
      <c r="F228" s="93"/>
      <c r="G228" s="93"/>
      <c r="H228" s="93"/>
      <c r="I228" s="93"/>
      <c r="J228" s="93"/>
      <c r="K228" s="93"/>
      <c r="L228" s="93"/>
      <c r="M228" s="93"/>
      <c r="N228" s="93"/>
      <c r="O228" s="93"/>
      <c r="P228" s="93"/>
      <c r="Q228" s="93"/>
      <c r="R228" s="93"/>
      <c r="S228" s="93"/>
      <c r="T228" s="93"/>
      <c r="U228" s="93"/>
      <c r="V228" s="93"/>
      <c r="W228" s="93"/>
    </row>
    <row r="229" spans="1:23">
      <c r="A229" s="93"/>
      <c r="B229" s="93"/>
      <c r="C229" s="93"/>
      <c r="D229" s="93"/>
      <c r="E229" s="93"/>
      <c r="F229" s="93"/>
      <c r="G229" s="93"/>
      <c r="H229" s="93"/>
      <c r="I229" s="93"/>
      <c r="J229" s="93"/>
      <c r="K229" s="93"/>
      <c r="L229" s="93"/>
      <c r="M229" s="93"/>
      <c r="N229" s="93"/>
      <c r="O229" s="93"/>
      <c r="P229" s="93"/>
      <c r="Q229" s="93"/>
      <c r="R229" s="93"/>
      <c r="S229" s="93"/>
      <c r="T229" s="93"/>
      <c r="U229" s="93"/>
      <c r="V229" s="93"/>
      <c r="W229" s="93"/>
    </row>
    <row r="230" spans="1:23">
      <c r="A230" s="93"/>
      <c r="B230" s="93"/>
      <c r="C230" s="93"/>
      <c r="D230" s="93"/>
      <c r="E230" s="93"/>
      <c r="F230" s="93"/>
      <c r="G230" s="93"/>
      <c r="H230" s="93"/>
      <c r="I230" s="93"/>
      <c r="J230" s="93"/>
      <c r="K230" s="93"/>
      <c r="L230" s="93"/>
      <c r="M230" s="93"/>
      <c r="N230" s="93"/>
      <c r="O230" s="93"/>
      <c r="P230" s="93"/>
      <c r="Q230" s="93"/>
      <c r="R230" s="93"/>
      <c r="S230" s="93"/>
      <c r="T230" s="93"/>
      <c r="U230" s="93"/>
      <c r="V230" s="93"/>
      <c r="W230" s="93"/>
    </row>
    <row r="231" spans="1:23">
      <c r="A231" s="93"/>
      <c r="B231" s="93"/>
      <c r="C231" s="93"/>
      <c r="D231" s="93"/>
      <c r="E231" s="93"/>
      <c r="F231" s="93"/>
      <c r="G231" s="93"/>
      <c r="H231" s="93"/>
      <c r="I231" s="93"/>
      <c r="J231" s="93"/>
      <c r="K231" s="93"/>
      <c r="L231" s="93"/>
      <c r="M231" s="93"/>
      <c r="N231" s="93"/>
      <c r="O231" s="93"/>
      <c r="P231" s="93"/>
      <c r="Q231" s="93"/>
      <c r="R231" s="93"/>
      <c r="S231" s="93"/>
      <c r="T231" s="93"/>
      <c r="U231" s="93"/>
      <c r="V231" s="93"/>
      <c r="W231" s="93"/>
    </row>
    <row r="232" spans="1:23">
      <c r="A232" s="93"/>
      <c r="B232" s="93"/>
      <c r="C232" s="93"/>
      <c r="D232" s="93"/>
      <c r="E232" s="93"/>
      <c r="F232" s="93"/>
      <c r="G232" s="93"/>
      <c r="H232" s="93"/>
      <c r="I232" s="93"/>
      <c r="J232" s="93"/>
      <c r="K232" s="93"/>
      <c r="L232" s="93"/>
      <c r="M232" s="93"/>
      <c r="N232" s="93"/>
      <c r="O232" s="93"/>
      <c r="P232" s="93"/>
      <c r="Q232" s="93"/>
      <c r="R232" s="93"/>
      <c r="S232" s="93"/>
      <c r="T232" s="93"/>
      <c r="U232" s="93"/>
      <c r="V232" s="93"/>
      <c r="W232" s="93"/>
    </row>
    <row r="233" spans="1:23">
      <c r="A233" s="93"/>
      <c r="B233" s="93"/>
      <c r="C233" s="93"/>
      <c r="D233" s="93"/>
      <c r="E233" s="93"/>
      <c r="F233" s="93"/>
      <c r="G233" s="93"/>
      <c r="H233" s="93"/>
      <c r="I233" s="93"/>
      <c r="J233" s="93"/>
      <c r="K233" s="93"/>
      <c r="L233" s="93"/>
      <c r="M233" s="93"/>
      <c r="N233" s="93"/>
      <c r="O233" s="93"/>
      <c r="P233" s="93"/>
      <c r="Q233" s="93"/>
      <c r="R233" s="93"/>
      <c r="S233" s="93"/>
      <c r="T233" s="93"/>
      <c r="U233" s="93"/>
      <c r="V233" s="93"/>
      <c r="W233" s="93"/>
    </row>
    <row r="234" spans="1:23">
      <c r="A234" s="93"/>
      <c r="B234" s="93"/>
      <c r="C234" s="93"/>
      <c r="D234" s="93"/>
      <c r="E234" s="93"/>
      <c r="F234" s="93"/>
      <c r="G234" s="93"/>
      <c r="H234" s="93"/>
      <c r="I234" s="93"/>
      <c r="J234" s="93"/>
      <c r="K234" s="93"/>
      <c r="L234" s="93"/>
      <c r="M234" s="93"/>
      <c r="N234" s="93"/>
      <c r="O234" s="93"/>
      <c r="P234" s="93"/>
      <c r="Q234" s="93"/>
      <c r="R234" s="93"/>
      <c r="S234" s="93"/>
      <c r="T234" s="93"/>
      <c r="U234" s="93"/>
      <c r="V234" s="93"/>
      <c r="W234" s="93"/>
    </row>
    <row r="235" spans="1:23">
      <c r="A235" s="93"/>
      <c r="B235" s="93"/>
      <c r="C235" s="93"/>
      <c r="D235" s="93"/>
      <c r="E235" s="93"/>
      <c r="F235" s="93"/>
      <c r="G235" s="93"/>
      <c r="H235" s="93"/>
      <c r="I235" s="93"/>
      <c r="J235" s="93"/>
      <c r="K235" s="93"/>
      <c r="L235" s="93"/>
      <c r="M235" s="93"/>
      <c r="N235" s="93"/>
      <c r="O235" s="93"/>
      <c r="P235" s="93"/>
      <c r="Q235" s="93"/>
      <c r="R235" s="93"/>
      <c r="S235" s="93"/>
      <c r="T235" s="93"/>
      <c r="U235" s="93"/>
      <c r="V235" s="93"/>
      <c r="W235" s="93"/>
    </row>
    <row r="236" spans="1:23">
      <c r="A236" s="93"/>
      <c r="B236" s="93"/>
      <c r="C236" s="93"/>
      <c r="D236" s="93"/>
      <c r="E236" s="93"/>
      <c r="F236" s="93"/>
      <c r="G236" s="93"/>
      <c r="H236" s="93"/>
      <c r="I236" s="93"/>
      <c r="J236" s="93"/>
      <c r="K236" s="93"/>
      <c r="L236" s="93"/>
      <c r="M236" s="93"/>
      <c r="N236" s="93"/>
      <c r="O236" s="93"/>
      <c r="P236" s="93"/>
      <c r="Q236" s="93"/>
      <c r="R236" s="93"/>
      <c r="S236" s="93"/>
      <c r="T236" s="93"/>
      <c r="U236" s="93"/>
      <c r="V236" s="93"/>
      <c r="W236" s="93"/>
    </row>
    <row r="237" spans="1:23">
      <c r="A237" s="93"/>
      <c r="B237" s="93"/>
      <c r="C237" s="93"/>
      <c r="D237" s="93"/>
      <c r="E237" s="93"/>
      <c r="F237" s="93"/>
      <c r="G237" s="93"/>
      <c r="H237" s="93"/>
      <c r="I237" s="93"/>
      <c r="J237" s="93"/>
      <c r="K237" s="93"/>
      <c r="L237" s="93"/>
      <c r="M237" s="93"/>
      <c r="N237" s="93"/>
      <c r="O237" s="93"/>
      <c r="P237" s="93"/>
      <c r="Q237" s="93"/>
      <c r="R237" s="93"/>
      <c r="S237" s="93"/>
      <c r="T237" s="93"/>
      <c r="U237" s="93"/>
      <c r="V237" s="93"/>
      <c r="W237" s="93"/>
    </row>
    <row r="238" spans="1:23">
      <c r="A238" s="93"/>
      <c r="B238" s="93"/>
      <c r="C238" s="93"/>
      <c r="D238" s="93"/>
      <c r="E238" s="93"/>
      <c r="F238" s="93"/>
      <c r="G238" s="93"/>
      <c r="H238" s="93"/>
      <c r="I238" s="93"/>
      <c r="J238" s="93"/>
      <c r="K238" s="93"/>
      <c r="L238" s="93"/>
      <c r="M238" s="93"/>
      <c r="N238" s="93"/>
      <c r="O238" s="93"/>
      <c r="P238" s="93"/>
      <c r="Q238" s="93"/>
      <c r="R238" s="93"/>
      <c r="S238" s="93"/>
      <c r="T238" s="93"/>
      <c r="U238" s="93"/>
      <c r="V238" s="93"/>
      <c r="W238" s="93"/>
    </row>
    <row r="239" spans="1:23">
      <c r="A239" s="93"/>
      <c r="B239" s="93"/>
      <c r="C239" s="93"/>
      <c r="D239" s="93"/>
      <c r="E239" s="93"/>
      <c r="F239" s="93"/>
      <c r="G239" s="93"/>
      <c r="H239" s="93"/>
      <c r="I239" s="93"/>
      <c r="J239" s="93"/>
      <c r="K239" s="93"/>
      <c r="L239" s="93"/>
      <c r="M239" s="93"/>
      <c r="N239" s="93"/>
      <c r="O239" s="93"/>
      <c r="P239" s="93"/>
      <c r="Q239" s="93"/>
      <c r="R239" s="93"/>
      <c r="S239" s="93"/>
      <c r="T239" s="93"/>
      <c r="U239" s="93"/>
      <c r="V239" s="93"/>
      <c r="W239" s="93"/>
    </row>
    <row r="240" spans="1:23">
      <c r="A240" s="93"/>
      <c r="B240" s="93"/>
      <c r="C240" s="93"/>
      <c r="D240" s="93"/>
      <c r="E240" s="93"/>
      <c r="F240" s="93"/>
      <c r="G240" s="93"/>
      <c r="H240" s="93"/>
      <c r="I240" s="93"/>
      <c r="J240" s="93"/>
      <c r="K240" s="93"/>
      <c r="L240" s="93"/>
      <c r="M240" s="93"/>
      <c r="N240" s="93"/>
      <c r="O240" s="93"/>
      <c r="P240" s="93"/>
      <c r="Q240" s="93"/>
      <c r="R240" s="93"/>
      <c r="S240" s="93"/>
      <c r="T240" s="93"/>
      <c r="U240" s="93"/>
      <c r="V240" s="93"/>
      <c r="W240" s="93"/>
    </row>
    <row r="241" spans="1:23">
      <c r="A241" s="93"/>
      <c r="B241" s="93"/>
      <c r="C241" s="93"/>
      <c r="D241" s="93"/>
      <c r="E241" s="93"/>
      <c r="F241" s="93"/>
      <c r="G241" s="93"/>
      <c r="H241" s="93"/>
      <c r="I241" s="93"/>
      <c r="J241" s="93"/>
      <c r="K241" s="93"/>
      <c r="L241" s="93"/>
      <c r="M241" s="93"/>
      <c r="N241" s="93"/>
      <c r="O241" s="93"/>
      <c r="P241" s="93"/>
      <c r="Q241" s="93"/>
      <c r="R241" s="93"/>
      <c r="S241" s="93"/>
      <c r="T241" s="93"/>
      <c r="U241" s="93"/>
      <c r="V241" s="93"/>
      <c r="W241" s="93"/>
    </row>
    <row r="242" spans="1:23">
      <c r="A242" s="93"/>
      <c r="B242" s="93"/>
      <c r="C242" s="93"/>
      <c r="D242" s="93"/>
      <c r="E242" s="93"/>
      <c r="F242" s="93"/>
      <c r="G242" s="93"/>
      <c r="H242" s="93"/>
      <c r="I242" s="93"/>
      <c r="J242" s="93"/>
      <c r="K242" s="93"/>
      <c r="L242" s="93"/>
      <c r="M242" s="93"/>
      <c r="N242" s="93"/>
      <c r="O242" s="93"/>
      <c r="P242" s="93"/>
      <c r="Q242" s="93"/>
      <c r="R242" s="93"/>
      <c r="S242" s="93"/>
      <c r="T242" s="93"/>
      <c r="U242" s="93"/>
      <c r="V242" s="93"/>
      <c r="W242" s="93"/>
    </row>
    <row r="243" spans="1:23">
      <c r="A243" s="93"/>
      <c r="B243" s="93"/>
      <c r="C243" s="93"/>
      <c r="D243" s="93"/>
      <c r="E243" s="93"/>
      <c r="F243" s="93"/>
      <c r="G243" s="93"/>
      <c r="H243" s="93"/>
      <c r="I243" s="93"/>
      <c r="J243" s="93"/>
      <c r="K243" s="93"/>
      <c r="L243" s="93"/>
      <c r="M243" s="93"/>
      <c r="N243" s="93"/>
      <c r="O243" s="93"/>
      <c r="P243" s="93"/>
      <c r="Q243" s="93"/>
      <c r="R243" s="93"/>
      <c r="S243" s="93"/>
      <c r="T243" s="93"/>
      <c r="U243" s="93"/>
      <c r="V243" s="93"/>
      <c r="W243" s="93"/>
    </row>
    <row r="244" spans="1:23">
      <c r="A244" s="93"/>
      <c r="B244" s="93"/>
      <c r="C244" s="93"/>
      <c r="D244" s="93"/>
      <c r="E244" s="93"/>
      <c r="F244" s="93"/>
      <c r="G244" s="93"/>
      <c r="H244" s="93"/>
      <c r="I244" s="93"/>
      <c r="J244" s="93"/>
      <c r="K244" s="93"/>
      <c r="L244" s="93"/>
      <c r="M244" s="93"/>
      <c r="N244" s="93"/>
      <c r="O244" s="93"/>
      <c r="P244" s="93"/>
      <c r="Q244" s="93"/>
      <c r="R244" s="93"/>
      <c r="S244" s="93"/>
      <c r="T244" s="93"/>
      <c r="U244" s="93"/>
      <c r="V244" s="93"/>
      <c r="W244" s="93"/>
    </row>
    <row r="245" spans="1:23">
      <c r="A245" s="93"/>
      <c r="B245" s="93"/>
      <c r="C245" s="93"/>
      <c r="D245" s="93"/>
      <c r="E245" s="93"/>
      <c r="F245" s="93"/>
      <c r="G245" s="93"/>
      <c r="H245" s="93"/>
      <c r="I245" s="93"/>
      <c r="J245" s="93"/>
      <c r="K245" s="93"/>
      <c r="L245" s="93"/>
      <c r="M245" s="93"/>
      <c r="N245" s="93"/>
      <c r="O245" s="93"/>
      <c r="P245" s="93"/>
      <c r="Q245" s="93"/>
      <c r="R245" s="93"/>
      <c r="S245" s="93"/>
      <c r="T245" s="93"/>
      <c r="U245" s="93"/>
      <c r="V245" s="93"/>
      <c r="W245" s="93"/>
    </row>
    <row r="246" spans="1:23">
      <c r="A246" s="93"/>
      <c r="B246" s="93"/>
      <c r="C246" s="93"/>
      <c r="D246" s="93"/>
      <c r="E246" s="93"/>
      <c r="F246" s="93"/>
      <c r="G246" s="93"/>
      <c r="H246" s="93"/>
      <c r="I246" s="93"/>
      <c r="J246" s="93"/>
      <c r="K246" s="93"/>
      <c r="L246" s="93"/>
      <c r="M246" s="93"/>
      <c r="N246" s="93"/>
      <c r="O246" s="93"/>
      <c r="P246" s="93"/>
      <c r="Q246" s="93"/>
      <c r="R246" s="93"/>
      <c r="S246" s="93"/>
      <c r="T246" s="93"/>
      <c r="U246" s="93"/>
      <c r="V246" s="93"/>
      <c r="W246" s="93"/>
    </row>
    <row r="247" spans="1:23">
      <c r="A247" s="93"/>
      <c r="B247" s="93"/>
      <c r="C247" s="93"/>
      <c r="D247" s="93"/>
      <c r="E247" s="93"/>
      <c r="F247" s="93"/>
      <c r="G247" s="93"/>
      <c r="H247" s="93"/>
      <c r="I247" s="93"/>
      <c r="J247" s="93"/>
      <c r="K247" s="93"/>
      <c r="L247" s="93"/>
      <c r="M247" s="93"/>
      <c r="N247" s="93"/>
      <c r="O247" s="93"/>
      <c r="P247" s="93"/>
      <c r="Q247" s="93"/>
      <c r="R247" s="93"/>
      <c r="S247" s="93"/>
      <c r="T247" s="93"/>
      <c r="U247" s="93"/>
      <c r="V247" s="93"/>
      <c r="W247" s="93"/>
    </row>
    <row r="248" spans="1:23">
      <c r="A248" s="93"/>
      <c r="B248" s="93"/>
      <c r="C248" s="93"/>
      <c r="D248" s="93"/>
      <c r="E248" s="93"/>
      <c r="F248" s="93"/>
      <c r="G248" s="93"/>
      <c r="H248" s="93"/>
      <c r="I248" s="93"/>
      <c r="J248" s="93"/>
      <c r="K248" s="93"/>
      <c r="L248" s="93"/>
      <c r="M248" s="93"/>
      <c r="N248" s="93"/>
      <c r="O248" s="93"/>
      <c r="P248" s="93"/>
      <c r="Q248" s="93"/>
      <c r="R248" s="93"/>
      <c r="S248" s="93"/>
      <c r="T248" s="93"/>
      <c r="U248" s="93"/>
      <c r="V248" s="93"/>
      <c r="W248" s="93"/>
    </row>
    <row r="249" spans="1:23">
      <c r="A249" s="93"/>
      <c r="B249" s="93"/>
      <c r="C249" s="93"/>
      <c r="D249" s="93"/>
      <c r="E249" s="93"/>
      <c r="F249" s="93"/>
      <c r="G249" s="93"/>
      <c r="H249" s="93"/>
      <c r="I249" s="93"/>
      <c r="J249" s="93"/>
      <c r="K249" s="93"/>
      <c r="L249" s="93"/>
      <c r="M249" s="93"/>
      <c r="N249" s="93"/>
      <c r="O249" s="93"/>
      <c r="P249" s="93"/>
      <c r="Q249" s="93"/>
      <c r="R249" s="93"/>
      <c r="S249" s="93"/>
      <c r="T249" s="93"/>
      <c r="U249" s="93"/>
      <c r="V249" s="93"/>
      <c r="W249" s="93"/>
    </row>
    <row r="250" spans="1:23">
      <c r="A250" s="93"/>
      <c r="B250" s="93"/>
      <c r="C250" s="93"/>
      <c r="D250" s="93"/>
      <c r="E250" s="93"/>
      <c r="F250" s="93"/>
      <c r="G250" s="93"/>
      <c r="H250" s="93"/>
      <c r="I250" s="93"/>
      <c r="J250" s="93"/>
      <c r="K250" s="93"/>
      <c r="L250" s="93"/>
      <c r="M250" s="93"/>
      <c r="N250" s="93"/>
      <c r="O250" s="93"/>
      <c r="P250" s="93"/>
      <c r="Q250" s="93"/>
      <c r="R250" s="93"/>
      <c r="S250" s="93"/>
      <c r="T250" s="93"/>
      <c r="U250" s="93"/>
      <c r="V250" s="93"/>
      <c r="W250" s="93"/>
    </row>
    <row r="251" spans="1:23">
      <c r="A251" s="93"/>
      <c r="B251" s="93"/>
      <c r="C251" s="93"/>
      <c r="D251" s="93"/>
      <c r="E251" s="93"/>
      <c r="F251" s="93"/>
      <c r="G251" s="93"/>
      <c r="H251" s="93"/>
      <c r="I251" s="93"/>
      <c r="J251" s="93"/>
      <c r="K251" s="93"/>
      <c r="L251" s="93"/>
      <c r="M251" s="93"/>
      <c r="N251" s="93"/>
      <c r="O251" s="93"/>
      <c r="P251" s="93"/>
      <c r="Q251" s="93"/>
      <c r="R251" s="93"/>
      <c r="S251" s="93"/>
      <c r="T251" s="93"/>
      <c r="U251" s="93"/>
      <c r="V251" s="93"/>
      <c r="W251" s="93"/>
    </row>
    <row r="252" spans="1:23">
      <c r="A252" s="93"/>
      <c r="B252" s="93"/>
      <c r="C252" s="93"/>
      <c r="D252" s="93"/>
      <c r="E252" s="93"/>
      <c r="F252" s="93"/>
      <c r="G252" s="93"/>
      <c r="H252" s="93"/>
      <c r="I252" s="93"/>
      <c r="J252" s="93"/>
      <c r="K252" s="93"/>
      <c r="L252" s="93"/>
      <c r="M252" s="93"/>
      <c r="N252" s="93"/>
      <c r="O252" s="93"/>
      <c r="P252" s="93"/>
      <c r="Q252" s="93"/>
      <c r="R252" s="93"/>
      <c r="S252" s="93"/>
      <c r="T252" s="93"/>
      <c r="U252" s="93"/>
      <c r="V252" s="93"/>
      <c r="W252" s="93"/>
    </row>
    <row r="253" spans="1:23">
      <c r="A253" s="93"/>
      <c r="B253" s="93"/>
      <c r="C253" s="93"/>
      <c r="D253" s="93"/>
      <c r="E253" s="93"/>
      <c r="F253" s="93"/>
      <c r="G253" s="93"/>
      <c r="H253" s="93"/>
      <c r="I253" s="93"/>
      <c r="J253" s="93"/>
      <c r="K253" s="93"/>
      <c r="L253" s="93"/>
      <c r="M253" s="93"/>
      <c r="N253" s="93"/>
      <c r="O253" s="93"/>
      <c r="P253" s="93"/>
      <c r="Q253" s="93"/>
      <c r="R253" s="93"/>
      <c r="S253" s="93"/>
      <c r="T253" s="93"/>
      <c r="U253" s="93"/>
      <c r="V253" s="93"/>
      <c r="W253" s="93"/>
    </row>
    <row r="254" spans="1:23">
      <c r="A254" s="93"/>
      <c r="B254" s="93"/>
      <c r="C254" s="93"/>
      <c r="D254" s="93"/>
      <c r="E254" s="93"/>
      <c r="F254" s="93"/>
      <c r="G254" s="93"/>
      <c r="H254" s="93"/>
      <c r="I254" s="93"/>
      <c r="J254" s="93"/>
      <c r="K254" s="93"/>
      <c r="L254" s="93"/>
      <c r="M254" s="93"/>
      <c r="N254" s="93"/>
      <c r="O254" s="93"/>
      <c r="P254" s="93"/>
      <c r="Q254" s="93"/>
      <c r="R254" s="93"/>
      <c r="S254" s="93"/>
      <c r="T254" s="93"/>
      <c r="U254" s="93"/>
      <c r="V254" s="93"/>
      <c r="W254" s="93"/>
    </row>
    <row r="255" spans="1:23">
      <c r="A255" s="93"/>
      <c r="B255" s="93"/>
      <c r="C255" s="93"/>
      <c r="D255" s="93"/>
      <c r="E255" s="93"/>
      <c r="F255" s="93"/>
      <c r="G255" s="93"/>
      <c r="H255" s="93"/>
      <c r="I255" s="93"/>
      <c r="J255" s="93"/>
      <c r="K255" s="93"/>
      <c r="L255" s="93"/>
      <c r="M255" s="93"/>
      <c r="N255" s="93"/>
      <c r="O255" s="93"/>
      <c r="P255" s="93"/>
      <c r="Q255" s="93"/>
      <c r="R255" s="93"/>
      <c r="S255" s="93"/>
      <c r="T255" s="93"/>
      <c r="U255" s="93"/>
      <c r="V255" s="93"/>
      <c r="W255" s="93"/>
    </row>
    <row r="256" spans="1:23">
      <c r="A256" s="93"/>
      <c r="B256" s="93"/>
      <c r="C256" s="93"/>
      <c r="D256" s="93"/>
      <c r="E256" s="93"/>
      <c r="F256" s="93"/>
      <c r="G256" s="93"/>
      <c r="H256" s="93"/>
      <c r="I256" s="93"/>
      <c r="J256" s="93"/>
      <c r="K256" s="93"/>
      <c r="L256" s="93"/>
      <c r="M256" s="93"/>
      <c r="N256" s="93"/>
      <c r="O256" s="93"/>
      <c r="P256" s="93"/>
      <c r="Q256" s="93"/>
      <c r="R256" s="93"/>
      <c r="S256" s="93"/>
      <c r="T256" s="93"/>
      <c r="U256" s="93"/>
      <c r="V256" s="93"/>
      <c r="W256" s="93"/>
    </row>
    <row r="257" spans="1:23">
      <c r="A257" s="93"/>
      <c r="B257" s="93"/>
      <c r="C257" s="93"/>
      <c r="D257" s="93"/>
      <c r="E257" s="93"/>
      <c r="F257" s="93"/>
      <c r="G257" s="93"/>
      <c r="H257" s="93"/>
      <c r="I257" s="93"/>
      <c r="J257" s="93"/>
      <c r="K257" s="93"/>
      <c r="L257" s="93"/>
      <c r="M257" s="93"/>
      <c r="N257" s="93"/>
      <c r="O257" s="93"/>
      <c r="P257" s="93"/>
      <c r="Q257" s="93"/>
      <c r="R257" s="93"/>
      <c r="S257" s="93"/>
      <c r="T257" s="93"/>
      <c r="U257" s="93"/>
      <c r="V257" s="93"/>
      <c r="W257" s="93"/>
    </row>
    <row r="258" spans="1:23">
      <c r="A258" s="93"/>
      <c r="B258" s="93"/>
      <c r="C258" s="93"/>
      <c r="D258" s="93"/>
      <c r="E258" s="93"/>
      <c r="F258" s="93"/>
      <c r="G258" s="93"/>
      <c r="H258" s="93"/>
      <c r="I258" s="93"/>
      <c r="J258" s="93"/>
      <c r="K258" s="93"/>
      <c r="L258" s="93"/>
      <c r="M258" s="93"/>
      <c r="N258" s="93"/>
      <c r="O258" s="93"/>
      <c r="P258" s="93"/>
      <c r="Q258" s="93"/>
      <c r="R258" s="93"/>
      <c r="S258" s="93"/>
      <c r="T258" s="93"/>
      <c r="U258" s="93"/>
      <c r="V258" s="93"/>
      <c r="W258" s="93"/>
    </row>
    <row r="259" spans="1:23">
      <c r="A259" s="93"/>
      <c r="B259" s="93"/>
      <c r="C259" s="93"/>
      <c r="D259" s="93"/>
      <c r="E259" s="93"/>
      <c r="F259" s="93"/>
      <c r="G259" s="93"/>
      <c r="H259" s="93"/>
      <c r="I259" s="93"/>
      <c r="J259" s="93"/>
      <c r="K259" s="93"/>
      <c r="L259" s="93"/>
      <c r="M259" s="93"/>
      <c r="N259" s="93"/>
      <c r="O259" s="93"/>
      <c r="P259" s="93"/>
      <c r="Q259" s="93"/>
      <c r="R259" s="93"/>
      <c r="S259" s="93"/>
      <c r="T259" s="93"/>
      <c r="U259" s="93"/>
      <c r="V259" s="93"/>
      <c r="W259" s="93"/>
    </row>
    <row r="260" spans="1:23">
      <c r="A260" s="93"/>
      <c r="B260" s="93"/>
      <c r="C260" s="93"/>
      <c r="D260" s="93"/>
      <c r="E260" s="93"/>
      <c r="F260" s="93"/>
      <c r="G260" s="93"/>
      <c r="H260" s="93"/>
      <c r="I260" s="93"/>
      <c r="J260" s="93"/>
      <c r="K260" s="93"/>
      <c r="L260" s="93"/>
      <c r="M260" s="93"/>
      <c r="N260" s="93"/>
      <c r="O260" s="93"/>
      <c r="P260" s="93"/>
      <c r="Q260" s="93"/>
      <c r="R260" s="93"/>
      <c r="S260" s="93"/>
      <c r="T260" s="93"/>
      <c r="U260" s="93"/>
      <c r="V260" s="93"/>
      <c r="W260" s="93"/>
    </row>
    <row r="261" spans="1:23">
      <c r="A261" s="93"/>
      <c r="B261" s="93"/>
      <c r="C261" s="93"/>
      <c r="D261" s="93"/>
      <c r="E261" s="93"/>
      <c r="F261" s="93"/>
      <c r="G261" s="93"/>
      <c r="H261" s="93"/>
      <c r="I261" s="93"/>
      <c r="J261" s="93"/>
      <c r="K261" s="93"/>
      <c r="L261" s="93"/>
      <c r="M261" s="93"/>
      <c r="N261" s="93"/>
      <c r="O261" s="93"/>
      <c r="P261" s="93"/>
      <c r="Q261" s="93"/>
      <c r="R261" s="93"/>
      <c r="S261" s="93"/>
      <c r="T261" s="93"/>
      <c r="U261" s="93"/>
      <c r="V261" s="93"/>
      <c r="W261" s="93"/>
    </row>
    <row r="262" spans="1:23">
      <c r="A262" s="93"/>
      <c r="B262" s="93"/>
      <c r="C262" s="93"/>
      <c r="D262" s="93"/>
      <c r="E262" s="93"/>
      <c r="F262" s="93"/>
      <c r="G262" s="93"/>
      <c r="H262" s="93"/>
      <c r="I262" s="93"/>
      <c r="J262" s="93"/>
      <c r="K262" s="93"/>
      <c r="L262" s="93"/>
      <c r="M262" s="93"/>
      <c r="N262" s="93"/>
      <c r="O262" s="93"/>
      <c r="P262" s="93"/>
      <c r="Q262" s="93"/>
      <c r="R262" s="93"/>
      <c r="S262" s="93"/>
      <c r="T262" s="93"/>
      <c r="U262" s="93"/>
      <c r="V262" s="93"/>
      <c r="W262" s="93"/>
    </row>
    <row r="263" spans="1:23">
      <c r="A263" s="93"/>
      <c r="B263" s="93"/>
      <c r="C263" s="93"/>
      <c r="D263" s="93"/>
      <c r="E263" s="93"/>
      <c r="F263" s="93"/>
      <c r="G263" s="93"/>
      <c r="H263" s="93"/>
      <c r="I263" s="93"/>
      <c r="J263" s="93"/>
      <c r="K263" s="93"/>
      <c r="L263" s="93"/>
      <c r="M263" s="93"/>
      <c r="N263" s="93"/>
      <c r="O263" s="93"/>
      <c r="P263" s="93"/>
      <c r="Q263" s="93"/>
      <c r="R263" s="93"/>
      <c r="S263" s="93"/>
      <c r="T263" s="93"/>
      <c r="U263" s="93"/>
      <c r="V263" s="93"/>
      <c r="W263" s="93"/>
    </row>
    <row r="264" spans="1:23">
      <c r="A264" s="93"/>
      <c r="B264" s="93"/>
      <c r="C264" s="93"/>
      <c r="D264" s="93"/>
      <c r="E264" s="93"/>
      <c r="F264" s="93"/>
      <c r="G264" s="93"/>
      <c r="H264" s="93"/>
      <c r="I264" s="93"/>
      <c r="J264" s="93"/>
      <c r="K264" s="93"/>
      <c r="L264" s="93"/>
      <c r="M264" s="93"/>
      <c r="N264" s="93"/>
      <c r="O264" s="93"/>
      <c r="P264" s="93"/>
      <c r="Q264" s="93"/>
      <c r="R264" s="93"/>
      <c r="S264" s="93"/>
      <c r="T264" s="93"/>
      <c r="U264" s="93"/>
      <c r="V264" s="93"/>
      <c r="W264" s="93"/>
    </row>
    <row r="265" spans="1:23">
      <c r="A265" s="93"/>
      <c r="B265" s="93"/>
      <c r="C265" s="93"/>
      <c r="D265" s="93"/>
      <c r="E265" s="93"/>
      <c r="F265" s="93"/>
      <c r="G265" s="93"/>
      <c r="H265" s="93"/>
      <c r="I265" s="93"/>
      <c r="J265" s="93"/>
      <c r="K265" s="93"/>
      <c r="L265" s="93"/>
      <c r="M265" s="93"/>
      <c r="N265" s="93"/>
      <c r="O265" s="93"/>
      <c r="P265" s="93"/>
      <c r="Q265" s="93"/>
      <c r="R265" s="93"/>
      <c r="S265" s="93"/>
      <c r="T265" s="93"/>
      <c r="U265" s="93"/>
      <c r="V265" s="93"/>
      <c r="W265" s="93"/>
    </row>
    <row r="266" spans="1:23">
      <c r="A266" s="93"/>
      <c r="B266" s="93"/>
      <c r="C266" s="93"/>
      <c r="D266" s="93"/>
      <c r="E266" s="93"/>
      <c r="F266" s="93"/>
      <c r="G266" s="93"/>
      <c r="H266" s="93"/>
      <c r="I266" s="93"/>
      <c r="J266" s="93"/>
      <c r="K266" s="93"/>
      <c r="L266" s="93"/>
      <c r="M266" s="93"/>
      <c r="N266" s="93"/>
      <c r="O266" s="93"/>
      <c r="P266" s="93"/>
      <c r="Q266" s="93"/>
      <c r="R266" s="93"/>
      <c r="S266" s="93"/>
      <c r="T266" s="93"/>
      <c r="U266" s="93"/>
      <c r="V266" s="93"/>
      <c r="W266" s="93"/>
    </row>
    <row r="267" spans="1:23">
      <c r="A267" s="93"/>
      <c r="B267" s="93"/>
      <c r="C267" s="93"/>
      <c r="D267" s="93"/>
      <c r="E267" s="93"/>
      <c r="F267" s="93"/>
      <c r="G267" s="93"/>
      <c r="H267" s="93"/>
      <c r="I267" s="93"/>
      <c r="J267" s="93"/>
      <c r="K267" s="93"/>
      <c r="L267" s="93"/>
      <c r="M267" s="93"/>
      <c r="N267" s="93"/>
      <c r="O267" s="93"/>
      <c r="P267" s="93"/>
      <c r="Q267" s="93"/>
      <c r="R267" s="93"/>
      <c r="S267" s="93"/>
      <c r="T267" s="93"/>
      <c r="U267" s="93"/>
      <c r="V267" s="93"/>
      <c r="W267" s="93"/>
    </row>
    <row r="268" spans="1:23">
      <c r="A268" s="93"/>
      <c r="B268" s="93"/>
      <c r="C268" s="93"/>
      <c r="D268" s="93"/>
      <c r="E268" s="93"/>
      <c r="F268" s="93"/>
      <c r="G268" s="93"/>
      <c r="H268" s="93"/>
      <c r="I268" s="93"/>
      <c r="J268" s="93"/>
      <c r="K268" s="93"/>
      <c r="L268" s="93"/>
      <c r="M268" s="93"/>
      <c r="N268" s="93"/>
      <c r="O268" s="93"/>
      <c r="P268" s="93"/>
      <c r="Q268" s="93"/>
      <c r="R268" s="93"/>
      <c r="S268" s="93"/>
      <c r="T268" s="93"/>
      <c r="U268" s="93"/>
      <c r="V268" s="93"/>
      <c r="W268" s="93"/>
    </row>
    <row r="269" spans="1:23">
      <c r="A269" s="93"/>
      <c r="B269" s="93"/>
      <c r="C269" s="93"/>
      <c r="D269" s="93"/>
      <c r="E269" s="93"/>
      <c r="F269" s="93"/>
      <c r="G269" s="93"/>
      <c r="H269" s="93"/>
      <c r="I269" s="93"/>
      <c r="J269" s="93"/>
      <c r="K269" s="93"/>
      <c r="L269" s="93"/>
      <c r="M269" s="93"/>
      <c r="N269" s="93"/>
      <c r="O269" s="93"/>
      <c r="P269" s="93"/>
      <c r="Q269" s="93"/>
      <c r="R269" s="93"/>
      <c r="S269" s="93"/>
      <c r="T269" s="93"/>
      <c r="U269" s="93"/>
      <c r="V269" s="93"/>
      <c r="W269" s="93"/>
    </row>
    <row r="270" spans="1:23">
      <c r="A270" s="93"/>
      <c r="B270" s="93"/>
      <c r="C270" s="93"/>
      <c r="D270" s="93"/>
      <c r="E270" s="93"/>
      <c r="F270" s="93"/>
      <c r="G270" s="93"/>
      <c r="H270" s="93"/>
      <c r="I270" s="93"/>
      <c r="J270" s="93"/>
      <c r="K270" s="93"/>
      <c r="L270" s="93"/>
      <c r="M270" s="93"/>
      <c r="N270" s="93"/>
      <c r="O270" s="93"/>
      <c r="P270" s="93"/>
      <c r="Q270" s="93"/>
      <c r="R270" s="93"/>
      <c r="S270" s="93"/>
      <c r="T270" s="93"/>
      <c r="U270" s="93"/>
      <c r="V270" s="93"/>
      <c r="W270" s="93"/>
    </row>
    <row r="271" spans="1:23">
      <c r="A271" s="93"/>
      <c r="B271" s="93"/>
      <c r="C271" s="93"/>
      <c r="D271" s="93"/>
      <c r="E271" s="93"/>
      <c r="F271" s="93"/>
      <c r="G271" s="93"/>
      <c r="H271" s="93"/>
      <c r="I271" s="93"/>
      <c r="J271" s="93"/>
      <c r="K271" s="93"/>
      <c r="L271" s="93"/>
      <c r="M271" s="93"/>
      <c r="N271" s="93"/>
      <c r="O271" s="93"/>
      <c r="P271" s="93"/>
      <c r="Q271" s="93"/>
      <c r="R271" s="93"/>
      <c r="S271" s="93"/>
      <c r="T271" s="93"/>
      <c r="U271" s="93"/>
      <c r="V271" s="93"/>
      <c r="W271" s="93"/>
    </row>
    <row r="272" spans="1:23">
      <c r="A272" s="93"/>
      <c r="B272" s="93"/>
      <c r="C272" s="93"/>
      <c r="D272" s="93"/>
      <c r="E272" s="93"/>
      <c r="F272" s="93"/>
      <c r="G272" s="93"/>
      <c r="H272" s="93"/>
      <c r="I272" s="93"/>
      <c r="J272" s="93"/>
      <c r="K272" s="93"/>
      <c r="L272" s="93"/>
      <c r="M272" s="93"/>
      <c r="N272" s="93"/>
      <c r="O272" s="93"/>
      <c r="P272" s="93"/>
      <c r="Q272" s="93"/>
      <c r="R272" s="93"/>
      <c r="S272" s="93"/>
      <c r="T272" s="93"/>
      <c r="U272" s="93"/>
      <c r="V272" s="93"/>
      <c r="W272" s="93"/>
    </row>
    <row r="273" spans="1:23">
      <c r="A273" s="93"/>
      <c r="B273" s="93"/>
      <c r="C273" s="93"/>
      <c r="D273" s="93"/>
      <c r="E273" s="93"/>
      <c r="F273" s="93"/>
      <c r="G273" s="93"/>
      <c r="H273" s="93"/>
      <c r="I273" s="93"/>
      <c r="J273" s="93"/>
      <c r="K273" s="93"/>
      <c r="L273" s="93"/>
      <c r="M273" s="93"/>
      <c r="N273" s="93"/>
      <c r="O273" s="93"/>
      <c r="P273" s="93"/>
      <c r="Q273" s="93"/>
      <c r="R273" s="93"/>
      <c r="S273" s="93"/>
      <c r="T273" s="93"/>
      <c r="U273" s="93"/>
      <c r="V273" s="93"/>
      <c r="W273" s="93"/>
    </row>
    <row r="274" spans="1:23">
      <c r="A274" s="93"/>
      <c r="B274" s="93"/>
      <c r="C274" s="93"/>
      <c r="D274" s="93"/>
      <c r="E274" s="93"/>
      <c r="F274" s="93"/>
      <c r="G274" s="93"/>
      <c r="H274" s="93"/>
      <c r="I274" s="93"/>
      <c r="J274" s="93"/>
      <c r="K274" s="93"/>
      <c r="L274" s="93"/>
      <c r="M274" s="93"/>
      <c r="N274" s="93"/>
      <c r="O274" s="93"/>
      <c r="P274" s="93"/>
      <c r="Q274" s="93"/>
      <c r="R274" s="93"/>
      <c r="S274" s="93"/>
      <c r="T274" s="93"/>
      <c r="U274" s="93"/>
      <c r="V274" s="93"/>
      <c r="W274" s="93"/>
    </row>
    <row r="275" spans="1:23">
      <c r="A275" s="93"/>
      <c r="B275" s="93"/>
      <c r="C275" s="93"/>
      <c r="D275" s="93"/>
      <c r="E275" s="93"/>
      <c r="F275" s="93"/>
      <c r="G275" s="93"/>
      <c r="H275" s="93"/>
      <c r="I275" s="93"/>
      <c r="J275" s="93"/>
      <c r="K275" s="93"/>
      <c r="L275" s="93"/>
      <c r="M275" s="93"/>
      <c r="N275" s="93"/>
      <c r="O275" s="93"/>
      <c r="P275" s="93"/>
      <c r="Q275" s="93"/>
      <c r="R275" s="93"/>
      <c r="S275" s="93"/>
      <c r="T275" s="93"/>
      <c r="U275" s="93"/>
      <c r="V275" s="93"/>
      <c r="W275" s="93"/>
    </row>
    <row r="276" spans="1:23">
      <c r="A276" s="93"/>
      <c r="B276" s="93"/>
      <c r="C276" s="93"/>
      <c r="D276" s="93"/>
      <c r="E276" s="93"/>
      <c r="F276" s="93"/>
      <c r="G276" s="93"/>
      <c r="H276" s="93"/>
      <c r="I276" s="93"/>
      <c r="J276" s="93"/>
      <c r="K276" s="93"/>
      <c r="L276" s="93"/>
      <c r="M276" s="93"/>
      <c r="N276" s="93"/>
      <c r="O276" s="93"/>
      <c r="P276" s="93"/>
      <c r="Q276" s="93"/>
      <c r="R276" s="93"/>
      <c r="S276" s="93"/>
      <c r="T276" s="93"/>
      <c r="U276" s="93"/>
      <c r="V276" s="93"/>
      <c r="W276" s="93"/>
    </row>
    <row r="277" spans="1:23">
      <c r="A277" s="93"/>
      <c r="B277" s="93"/>
      <c r="C277" s="93"/>
      <c r="D277" s="93"/>
      <c r="E277" s="93"/>
      <c r="F277" s="93"/>
      <c r="G277" s="93"/>
      <c r="H277" s="93"/>
      <c r="I277" s="93"/>
      <c r="J277" s="93"/>
      <c r="K277" s="93"/>
      <c r="L277" s="93"/>
      <c r="M277" s="93"/>
      <c r="N277" s="93"/>
      <c r="O277" s="93"/>
      <c r="P277" s="93"/>
      <c r="Q277" s="93"/>
      <c r="R277" s="93"/>
      <c r="S277" s="93"/>
      <c r="T277" s="93"/>
      <c r="U277" s="93"/>
      <c r="V277" s="93"/>
      <c r="W277" s="93"/>
    </row>
    <row r="278" spans="1:23">
      <c r="A278" s="93"/>
      <c r="B278" s="93"/>
      <c r="C278" s="93"/>
      <c r="D278" s="93"/>
      <c r="E278" s="93"/>
      <c r="F278" s="93"/>
      <c r="G278" s="93"/>
      <c r="H278" s="93"/>
      <c r="I278" s="93"/>
      <c r="J278" s="93"/>
      <c r="K278" s="93"/>
      <c r="L278" s="93"/>
      <c r="M278" s="93"/>
      <c r="N278" s="93"/>
      <c r="O278" s="93"/>
      <c r="P278" s="93"/>
      <c r="Q278" s="93"/>
      <c r="R278" s="93"/>
      <c r="S278" s="93"/>
      <c r="T278" s="93"/>
      <c r="U278" s="93"/>
      <c r="V278" s="93"/>
      <c r="W278" s="93"/>
    </row>
    <row r="279" spans="1:23">
      <c r="A279" s="93"/>
      <c r="B279" s="93"/>
      <c r="C279" s="93"/>
      <c r="D279" s="93"/>
      <c r="E279" s="93"/>
      <c r="F279" s="93"/>
      <c r="G279" s="93"/>
      <c r="H279" s="93"/>
      <c r="I279" s="93"/>
      <c r="J279" s="93"/>
      <c r="K279" s="93"/>
      <c r="L279" s="93"/>
      <c r="M279" s="93"/>
      <c r="N279" s="93"/>
      <c r="O279" s="93"/>
      <c r="P279" s="93"/>
      <c r="Q279" s="93"/>
      <c r="R279" s="93"/>
      <c r="S279" s="93"/>
      <c r="T279" s="93"/>
      <c r="U279" s="93"/>
      <c r="V279" s="93"/>
      <c r="W279" s="93"/>
    </row>
    <row r="280" spans="1:23">
      <c r="A280" s="93"/>
      <c r="B280" s="93"/>
      <c r="C280" s="93"/>
      <c r="D280" s="93"/>
      <c r="E280" s="93"/>
      <c r="F280" s="93"/>
      <c r="G280" s="93"/>
      <c r="H280" s="93"/>
      <c r="I280" s="93"/>
      <c r="J280" s="93"/>
      <c r="K280" s="93"/>
      <c r="L280" s="93"/>
      <c r="M280" s="93"/>
      <c r="N280" s="93"/>
      <c r="O280" s="93"/>
      <c r="P280" s="93"/>
      <c r="Q280" s="93"/>
      <c r="R280" s="93"/>
      <c r="S280" s="93"/>
      <c r="T280" s="93"/>
      <c r="U280" s="93"/>
      <c r="V280" s="93"/>
      <c r="W280" s="93"/>
    </row>
    <row r="281" spans="1:23">
      <c r="A281" s="93"/>
      <c r="B281" s="93"/>
      <c r="C281" s="93"/>
      <c r="D281" s="93"/>
      <c r="E281" s="93"/>
      <c r="F281" s="93"/>
      <c r="G281" s="93"/>
      <c r="H281" s="93"/>
      <c r="I281" s="93"/>
      <c r="J281" s="93"/>
      <c r="K281" s="93"/>
      <c r="L281" s="93"/>
      <c r="M281" s="93"/>
      <c r="N281" s="93"/>
      <c r="O281" s="93"/>
      <c r="P281" s="93"/>
      <c r="Q281" s="93"/>
      <c r="R281" s="93"/>
      <c r="S281" s="93"/>
      <c r="T281" s="93"/>
      <c r="U281" s="93"/>
      <c r="V281" s="93"/>
      <c r="W281" s="93"/>
    </row>
    <row r="282" spans="1:23">
      <c r="A282" s="93"/>
      <c r="B282" s="93"/>
      <c r="C282" s="93"/>
      <c r="D282" s="93"/>
      <c r="E282" s="93"/>
      <c r="F282" s="93"/>
      <c r="G282" s="93"/>
      <c r="H282" s="93"/>
      <c r="I282" s="93"/>
      <c r="J282" s="93"/>
      <c r="K282" s="93"/>
      <c r="L282" s="93"/>
      <c r="M282" s="93"/>
      <c r="N282" s="93"/>
      <c r="O282" s="93"/>
      <c r="P282" s="93"/>
      <c r="Q282" s="93"/>
      <c r="R282" s="93"/>
      <c r="S282" s="93"/>
      <c r="T282" s="93"/>
      <c r="U282" s="93"/>
      <c r="V282" s="93"/>
      <c r="W282" s="93"/>
    </row>
    <row r="283" spans="1:23">
      <c r="A283" s="93"/>
      <c r="B283" s="93"/>
      <c r="C283" s="93"/>
      <c r="D283" s="93"/>
      <c r="E283" s="93"/>
      <c r="F283" s="93"/>
      <c r="G283" s="93"/>
      <c r="H283" s="93"/>
      <c r="I283" s="93"/>
      <c r="J283" s="93"/>
      <c r="K283" s="93"/>
      <c r="L283" s="93"/>
      <c r="M283" s="93"/>
      <c r="N283" s="93"/>
      <c r="O283" s="93"/>
      <c r="P283" s="93"/>
      <c r="Q283" s="93"/>
      <c r="R283" s="93"/>
      <c r="S283" s="93"/>
      <c r="T283" s="93"/>
      <c r="U283" s="93"/>
      <c r="V283" s="93"/>
      <c r="W283" s="93"/>
    </row>
    <row r="284" spans="1:23">
      <c r="A284" s="93"/>
      <c r="B284" s="93"/>
      <c r="C284" s="93"/>
      <c r="D284" s="93"/>
      <c r="E284" s="93"/>
      <c r="F284" s="93"/>
      <c r="G284" s="93"/>
      <c r="H284" s="93"/>
      <c r="I284" s="93"/>
      <c r="J284" s="93"/>
      <c r="K284" s="93"/>
      <c r="L284" s="93"/>
      <c r="M284" s="93"/>
      <c r="N284" s="93"/>
      <c r="O284" s="93"/>
      <c r="P284" s="93"/>
      <c r="Q284" s="93"/>
      <c r="R284" s="93"/>
      <c r="S284" s="93"/>
      <c r="T284" s="93"/>
      <c r="U284" s="93"/>
      <c r="V284" s="93"/>
      <c r="W284" s="93"/>
    </row>
    <row r="285" spans="1:23">
      <c r="A285" s="93"/>
      <c r="B285" s="93"/>
      <c r="C285" s="93"/>
      <c r="D285" s="93"/>
      <c r="E285" s="93"/>
      <c r="F285" s="93"/>
      <c r="G285" s="93"/>
      <c r="H285" s="93"/>
      <c r="I285" s="93"/>
      <c r="J285" s="93"/>
      <c r="K285" s="93"/>
      <c r="L285" s="93"/>
      <c r="M285" s="93"/>
      <c r="N285" s="93"/>
      <c r="O285" s="93"/>
      <c r="P285" s="93"/>
      <c r="Q285" s="93"/>
      <c r="R285" s="93"/>
      <c r="S285" s="93"/>
      <c r="T285" s="93"/>
      <c r="U285" s="93"/>
      <c r="V285" s="93"/>
      <c r="W285" s="93"/>
    </row>
    <row r="286" spans="1:23">
      <c r="A286" s="93"/>
      <c r="B286" s="93"/>
      <c r="C286" s="93"/>
      <c r="D286" s="93"/>
      <c r="E286" s="93"/>
      <c r="F286" s="93"/>
      <c r="G286" s="93"/>
      <c r="H286" s="93"/>
      <c r="I286" s="93"/>
      <c r="J286" s="93"/>
      <c r="K286" s="93"/>
      <c r="L286" s="93"/>
      <c r="M286" s="93"/>
      <c r="N286" s="93"/>
      <c r="O286" s="93"/>
      <c r="P286" s="93"/>
      <c r="Q286" s="93"/>
      <c r="R286" s="93"/>
      <c r="S286" s="93"/>
      <c r="T286" s="93"/>
      <c r="U286" s="93"/>
      <c r="V286" s="93"/>
      <c r="W286" s="93"/>
    </row>
    <row r="287" spans="1:23">
      <c r="A287" s="93"/>
      <c r="B287" s="93"/>
      <c r="C287" s="93"/>
      <c r="D287" s="93"/>
      <c r="E287" s="93"/>
      <c r="F287" s="93"/>
      <c r="G287" s="93"/>
      <c r="H287" s="93"/>
      <c r="I287" s="93"/>
      <c r="J287" s="93"/>
      <c r="K287" s="93"/>
      <c r="L287" s="93"/>
      <c r="M287" s="93"/>
      <c r="N287" s="93"/>
      <c r="O287" s="93"/>
      <c r="P287" s="93"/>
      <c r="Q287" s="93"/>
      <c r="R287" s="93"/>
      <c r="S287" s="93"/>
      <c r="T287" s="93"/>
      <c r="U287" s="93"/>
      <c r="V287" s="93"/>
      <c r="W287" s="93"/>
    </row>
    <row r="288" spans="1:23">
      <c r="A288" s="93"/>
      <c r="B288" s="93"/>
      <c r="C288" s="93"/>
      <c r="D288" s="93"/>
      <c r="E288" s="93"/>
      <c r="F288" s="93"/>
      <c r="G288" s="93"/>
      <c r="H288" s="93"/>
      <c r="I288" s="93"/>
      <c r="J288" s="93"/>
      <c r="K288" s="93"/>
      <c r="L288" s="93"/>
      <c r="M288" s="93"/>
      <c r="N288" s="93"/>
      <c r="O288" s="93"/>
      <c r="P288" s="93"/>
      <c r="Q288" s="93"/>
      <c r="R288" s="93"/>
      <c r="S288" s="93"/>
      <c r="T288" s="93"/>
      <c r="U288" s="93"/>
      <c r="V288" s="93"/>
      <c r="W288" s="93"/>
    </row>
    <row r="289" spans="1:23">
      <c r="A289" s="93"/>
      <c r="B289" s="93"/>
      <c r="C289" s="93"/>
      <c r="D289" s="93"/>
      <c r="E289" s="93"/>
      <c r="F289" s="93"/>
      <c r="G289" s="93"/>
      <c r="H289" s="93"/>
      <c r="I289" s="93"/>
      <c r="J289" s="93"/>
      <c r="K289" s="93"/>
      <c r="L289" s="93"/>
      <c r="M289" s="93"/>
      <c r="N289" s="93"/>
      <c r="O289" s="93"/>
      <c r="P289" s="93"/>
      <c r="Q289" s="93"/>
      <c r="R289" s="93"/>
      <c r="S289" s="93"/>
      <c r="T289" s="93"/>
      <c r="U289" s="93"/>
      <c r="V289" s="93"/>
      <c r="W289" s="93"/>
    </row>
    <row r="290" spans="1:23">
      <c r="A290" s="93"/>
      <c r="B290" s="93"/>
      <c r="C290" s="93"/>
      <c r="D290" s="93"/>
      <c r="E290" s="93"/>
      <c r="F290" s="93"/>
      <c r="G290" s="93"/>
      <c r="H290" s="93"/>
      <c r="I290" s="93"/>
      <c r="J290" s="93"/>
      <c r="K290" s="93"/>
      <c r="L290" s="93"/>
      <c r="M290" s="93"/>
      <c r="N290" s="93"/>
      <c r="O290" s="93"/>
      <c r="P290" s="93"/>
      <c r="Q290" s="93"/>
      <c r="R290" s="93"/>
      <c r="S290" s="93"/>
      <c r="T290" s="93"/>
      <c r="U290" s="93"/>
      <c r="V290" s="93"/>
      <c r="W290" s="93"/>
    </row>
    <row r="291" spans="1:23">
      <c r="A291" s="93"/>
      <c r="B291" s="93"/>
      <c r="C291" s="93"/>
      <c r="D291" s="93"/>
      <c r="E291" s="93"/>
      <c r="F291" s="93"/>
      <c r="G291" s="93"/>
      <c r="H291" s="93"/>
      <c r="I291" s="93"/>
      <c r="J291" s="93"/>
      <c r="K291" s="93"/>
      <c r="L291" s="93"/>
      <c r="M291" s="93"/>
      <c r="N291" s="93"/>
      <c r="O291" s="93"/>
      <c r="P291" s="93"/>
      <c r="Q291" s="93"/>
      <c r="R291" s="93"/>
      <c r="S291" s="93"/>
      <c r="T291" s="93"/>
      <c r="U291" s="93"/>
      <c r="V291" s="93"/>
      <c r="W291" s="93"/>
    </row>
    <row r="292" spans="1:23">
      <c r="A292" s="93"/>
      <c r="B292" s="93"/>
      <c r="C292" s="93"/>
      <c r="D292" s="93"/>
      <c r="E292" s="93"/>
      <c r="F292" s="93"/>
      <c r="G292" s="93"/>
      <c r="H292" s="93"/>
      <c r="I292" s="93"/>
      <c r="J292" s="93"/>
      <c r="K292" s="93"/>
      <c r="L292" s="93"/>
      <c r="M292" s="93"/>
      <c r="N292" s="93"/>
      <c r="O292" s="93"/>
      <c r="P292" s="93"/>
      <c r="Q292" s="93"/>
      <c r="R292" s="93"/>
      <c r="S292" s="93"/>
      <c r="T292" s="93"/>
      <c r="U292" s="93"/>
      <c r="V292" s="93"/>
      <c r="W292" s="93"/>
    </row>
    <row r="293" spans="1:23">
      <c r="A293" s="93"/>
      <c r="B293" s="93"/>
      <c r="C293" s="93"/>
      <c r="D293" s="93"/>
      <c r="E293" s="93"/>
      <c r="F293" s="93"/>
      <c r="G293" s="93"/>
      <c r="H293" s="93"/>
      <c r="I293" s="93"/>
      <c r="J293" s="93"/>
      <c r="K293" s="93"/>
      <c r="L293" s="93"/>
      <c r="M293" s="93"/>
      <c r="N293" s="93"/>
      <c r="O293" s="93"/>
      <c r="P293" s="93"/>
      <c r="Q293" s="93"/>
      <c r="R293" s="93"/>
      <c r="S293" s="93"/>
      <c r="T293" s="93"/>
      <c r="U293" s="93"/>
      <c r="V293" s="93"/>
      <c r="W293" s="93"/>
    </row>
    <row r="294" spans="1:23">
      <c r="A294" s="93"/>
      <c r="B294" s="93"/>
      <c r="C294" s="93"/>
      <c r="D294" s="93"/>
      <c r="E294" s="93"/>
      <c r="F294" s="93"/>
      <c r="G294" s="93"/>
      <c r="H294" s="93"/>
      <c r="I294" s="93"/>
      <c r="J294" s="93"/>
      <c r="K294" s="93"/>
      <c r="L294" s="93"/>
      <c r="M294" s="93"/>
      <c r="N294" s="93"/>
      <c r="O294" s="93"/>
      <c r="P294" s="93"/>
      <c r="Q294" s="93"/>
      <c r="R294" s="93"/>
      <c r="S294" s="93"/>
      <c r="T294" s="93"/>
      <c r="U294" s="93"/>
      <c r="V294" s="93"/>
      <c r="W294" s="93"/>
    </row>
    <row r="295" spans="1:23">
      <c r="A295" s="93"/>
      <c r="B295" s="93"/>
      <c r="C295" s="93"/>
      <c r="D295" s="93"/>
      <c r="E295" s="93"/>
      <c r="F295" s="93"/>
      <c r="G295" s="93"/>
      <c r="H295" s="93"/>
      <c r="I295" s="93"/>
      <c r="J295" s="93"/>
      <c r="K295" s="93"/>
      <c r="L295" s="93"/>
      <c r="M295" s="93"/>
      <c r="N295" s="93"/>
      <c r="O295" s="93"/>
      <c r="P295" s="93"/>
      <c r="Q295" s="93"/>
      <c r="R295" s="93"/>
      <c r="S295" s="93"/>
      <c r="T295" s="93"/>
      <c r="U295" s="93"/>
      <c r="V295" s="93"/>
      <c r="W295" s="93"/>
    </row>
    <row r="296" spans="1:23">
      <c r="A296" s="93"/>
      <c r="B296" s="93"/>
      <c r="C296" s="93"/>
      <c r="D296" s="93"/>
      <c r="E296" s="93"/>
      <c r="F296" s="93"/>
      <c r="G296" s="93"/>
      <c r="H296" s="93"/>
      <c r="I296" s="93"/>
      <c r="J296" s="93"/>
      <c r="K296" s="93"/>
      <c r="L296" s="93"/>
      <c r="M296" s="93"/>
      <c r="N296" s="93"/>
      <c r="O296" s="93"/>
      <c r="P296" s="93"/>
      <c r="Q296" s="93"/>
      <c r="R296" s="93"/>
      <c r="S296" s="93"/>
      <c r="T296" s="93"/>
      <c r="U296" s="93"/>
      <c r="V296" s="93"/>
      <c r="W296" s="93"/>
    </row>
    <row r="297" spans="1:23">
      <c r="A297" s="93"/>
      <c r="B297" s="93"/>
      <c r="C297" s="93"/>
      <c r="D297" s="93"/>
      <c r="E297" s="93"/>
      <c r="F297" s="93"/>
      <c r="G297" s="93"/>
      <c r="H297" s="93"/>
      <c r="I297" s="93"/>
      <c r="J297" s="93"/>
      <c r="K297" s="93"/>
      <c r="L297" s="93"/>
      <c r="M297" s="93"/>
      <c r="N297" s="93"/>
      <c r="O297" s="93"/>
      <c r="P297" s="93"/>
      <c r="Q297" s="93"/>
      <c r="R297" s="93"/>
      <c r="S297" s="93"/>
      <c r="T297" s="93"/>
      <c r="U297" s="93"/>
      <c r="V297" s="93"/>
      <c r="W297" s="93"/>
    </row>
    <row r="298" spans="1:23">
      <c r="A298" s="93"/>
      <c r="B298" s="93"/>
      <c r="C298" s="93"/>
      <c r="D298" s="93"/>
      <c r="E298" s="93"/>
      <c r="F298" s="93"/>
      <c r="G298" s="93"/>
      <c r="H298" s="93"/>
      <c r="I298" s="93"/>
      <c r="J298" s="93"/>
      <c r="K298" s="93"/>
      <c r="L298" s="93"/>
      <c r="M298" s="93"/>
      <c r="N298" s="93"/>
      <c r="O298" s="93"/>
      <c r="P298" s="93"/>
      <c r="Q298" s="93"/>
      <c r="R298" s="93"/>
      <c r="S298" s="93"/>
      <c r="T298" s="93"/>
      <c r="U298" s="93"/>
      <c r="V298" s="93"/>
      <c r="W298" s="93"/>
    </row>
    <row r="299" spans="1:23">
      <c r="A299" s="93"/>
      <c r="B299" s="93"/>
      <c r="C299" s="93"/>
      <c r="D299" s="93"/>
      <c r="E299" s="93"/>
      <c r="F299" s="93"/>
      <c r="G299" s="93"/>
      <c r="H299" s="93"/>
      <c r="I299" s="93"/>
      <c r="J299" s="93"/>
      <c r="K299" s="93"/>
      <c r="L299" s="93"/>
      <c r="M299" s="93"/>
      <c r="N299" s="93"/>
      <c r="O299" s="93"/>
      <c r="P299" s="93"/>
      <c r="Q299" s="93"/>
      <c r="R299" s="93"/>
      <c r="S299" s="93"/>
      <c r="T299" s="93"/>
      <c r="U299" s="93"/>
      <c r="V299" s="93"/>
      <c r="W299" s="93"/>
    </row>
    <row r="300" spans="1:23">
      <c r="A300" s="93"/>
      <c r="B300" s="93"/>
      <c r="C300" s="93"/>
      <c r="D300" s="93"/>
      <c r="E300" s="93"/>
      <c r="F300" s="93"/>
      <c r="G300" s="93"/>
      <c r="H300" s="93"/>
      <c r="I300" s="93"/>
      <c r="J300" s="93"/>
      <c r="K300" s="93"/>
      <c r="L300" s="93"/>
      <c r="M300" s="93"/>
      <c r="N300" s="93"/>
      <c r="O300" s="93"/>
      <c r="P300" s="93"/>
      <c r="Q300" s="93"/>
      <c r="R300" s="93"/>
      <c r="S300" s="93"/>
      <c r="T300" s="93"/>
      <c r="U300" s="93"/>
      <c r="V300" s="93"/>
      <c r="W300" s="93"/>
    </row>
    <row r="301" spans="1:23">
      <c r="A301" s="93"/>
      <c r="B301" s="93"/>
      <c r="C301" s="93"/>
      <c r="D301" s="93"/>
      <c r="E301" s="93"/>
      <c r="F301" s="93"/>
      <c r="G301" s="93"/>
      <c r="H301" s="93"/>
      <c r="I301" s="93"/>
      <c r="J301" s="93"/>
      <c r="K301" s="93"/>
      <c r="L301" s="93"/>
      <c r="M301" s="93"/>
      <c r="N301" s="93"/>
      <c r="O301" s="93"/>
      <c r="P301" s="93"/>
      <c r="Q301" s="93"/>
      <c r="R301" s="93"/>
      <c r="S301" s="93"/>
      <c r="T301" s="93"/>
      <c r="U301" s="93"/>
      <c r="V301" s="93"/>
      <c r="W301" s="93"/>
    </row>
    <row r="302" spans="1:23">
      <c r="A302" s="93"/>
      <c r="B302" s="93"/>
      <c r="C302" s="93"/>
      <c r="D302" s="93"/>
      <c r="E302" s="93"/>
      <c r="F302" s="93"/>
      <c r="G302" s="93"/>
      <c r="H302" s="93"/>
      <c r="I302" s="93"/>
      <c r="J302" s="93"/>
      <c r="K302" s="93"/>
      <c r="L302" s="93"/>
      <c r="M302" s="93"/>
      <c r="N302" s="93"/>
      <c r="O302" s="93"/>
      <c r="P302" s="93"/>
      <c r="Q302" s="93"/>
      <c r="R302" s="93"/>
      <c r="S302" s="93"/>
      <c r="T302" s="93"/>
      <c r="U302" s="93"/>
      <c r="V302" s="93"/>
      <c r="W302" s="93"/>
    </row>
    <row r="303" spans="1:23">
      <c r="A303" s="93"/>
      <c r="B303" s="93"/>
      <c r="C303" s="93"/>
      <c r="D303" s="93"/>
      <c r="E303" s="93"/>
      <c r="F303" s="93"/>
      <c r="G303" s="93"/>
      <c r="H303" s="93"/>
      <c r="I303" s="93"/>
      <c r="J303" s="93"/>
      <c r="K303" s="93"/>
      <c r="L303" s="93"/>
      <c r="M303" s="93"/>
      <c r="N303" s="93"/>
      <c r="O303" s="93"/>
      <c r="P303" s="93"/>
      <c r="Q303" s="93"/>
      <c r="R303" s="93"/>
      <c r="S303" s="93"/>
      <c r="T303" s="93"/>
      <c r="U303" s="93"/>
      <c r="V303" s="93"/>
      <c r="W303" s="93"/>
    </row>
    <row r="304" spans="1:23">
      <c r="A304" s="93"/>
      <c r="B304" s="93"/>
      <c r="C304" s="93"/>
      <c r="D304" s="93"/>
      <c r="E304" s="93"/>
      <c r="F304" s="93"/>
      <c r="G304" s="93"/>
      <c r="H304" s="93"/>
      <c r="I304" s="93"/>
      <c r="J304" s="93"/>
      <c r="K304" s="93"/>
      <c r="L304" s="93"/>
      <c r="M304" s="93"/>
      <c r="N304" s="93"/>
      <c r="O304" s="93"/>
      <c r="P304" s="93"/>
      <c r="Q304" s="93"/>
      <c r="R304" s="93"/>
      <c r="S304" s="93"/>
      <c r="T304" s="93"/>
      <c r="U304" s="93"/>
      <c r="V304" s="93"/>
      <c r="W304" s="93"/>
    </row>
    <row r="305" spans="1:23">
      <c r="A305" s="93"/>
      <c r="B305" s="93"/>
      <c r="C305" s="93"/>
      <c r="D305" s="93"/>
      <c r="E305" s="93"/>
      <c r="F305" s="93"/>
      <c r="G305" s="93"/>
      <c r="H305" s="93"/>
      <c r="I305" s="93"/>
      <c r="J305" s="93"/>
      <c r="K305" s="93"/>
      <c r="L305" s="93"/>
      <c r="M305" s="93"/>
      <c r="N305" s="93"/>
      <c r="O305" s="93"/>
      <c r="P305" s="93"/>
      <c r="Q305" s="93"/>
      <c r="R305" s="93"/>
      <c r="S305" s="93"/>
      <c r="T305" s="93"/>
      <c r="U305" s="93"/>
      <c r="V305" s="93"/>
      <c r="W305" s="93"/>
    </row>
    <row r="306" spans="1:23">
      <c r="A306" s="93"/>
      <c r="B306" s="93"/>
      <c r="C306" s="93"/>
      <c r="D306" s="93"/>
      <c r="E306" s="93"/>
      <c r="F306" s="93"/>
      <c r="G306" s="93"/>
      <c r="H306" s="93"/>
      <c r="I306" s="93"/>
      <c r="J306" s="93"/>
      <c r="K306" s="93"/>
      <c r="L306" s="93"/>
      <c r="M306" s="93"/>
      <c r="N306" s="93"/>
      <c r="O306" s="93"/>
      <c r="P306" s="93"/>
      <c r="Q306" s="93"/>
      <c r="R306" s="93"/>
      <c r="S306" s="93"/>
      <c r="T306" s="93"/>
      <c r="U306" s="93"/>
      <c r="V306" s="93"/>
      <c r="W306" s="93"/>
    </row>
    <row r="307" spans="1:23">
      <c r="A307" s="93"/>
      <c r="B307" s="93"/>
      <c r="C307" s="93"/>
      <c r="D307" s="93"/>
      <c r="E307" s="93"/>
      <c r="F307" s="93"/>
      <c r="G307" s="93"/>
      <c r="H307" s="93"/>
      <c r="I307" s="93"/>
      <c r="J307" s="93"/>
      <c r="K307" s="93"/>
      <c r="L307" s="93"/>
      <c r="M307" s="93"/>
      <c r="N307" s="93"/>
      <c r="O307" s="93"/>
      <c r="P307" s="93"/>
      <c r="Q307" s="93"/>
      <c r="R307" s="93"/>
      <c r="S307" s="93"/>
      <c r="T307" s="93"/>
      <c r="U307" s="93"/>
      <c r="V307" s="93"/>
      <c r="W307" s="93"/>
    </row>
    <row r="308" spans="1:23">
      <c r="A308" s="93"/>
      <c r="B308" s="93"/>
      <c r="C308" s="93"/>
      <c r="D308" s="93"/>
      <c r="E308" s="93"/>
      <c r="F308" s="93"/>
      <c r="G308" s="93"/>
      <c r="H308" s="93"/>
      <c r="I308" s="93"/>
      <c r="J308" s="93"/>
      <c r="K308" s="93"/>
      <c r="L308" s="93"/>
      <c r="M308" s="93"/>
      <c r="N308" s="93"/>
      <c r="O308" s="93"/>
      <c r="P308" s="93"/>
      <c r="Q308" s="93"/>
      <c r="R308" s="93"/>
      <c r="S308" s="93"/>
      <c r="T308" s="93"/>
      <c r="U308" s="93"/>
      <c r="V308" s="93"/>
      <c r="W308" s="93"/>
    </row>
    <row r="309" spans="1:23">
      <c r="A309" s="93"/>
      <c r="B309" s="93"/>
      <c r="C309" s="93"/>
      <c r="D309" s="93"/>
      <c r="E309" s="93"/>
      <c r="F309" s="93"/>
      <c r="G309" s="93"/>
      <c r="H309" s="93"/>
      <c r="I309" s="93"/>
      <c r="J309" s="93"/>
      <c r="K309" s="93"/>
      <c r="L309" s="93"/>
      <c r="M309" s="93"/>
      <c r="N309" s="93"/>
      <c r="O309" s="93"/>
      <c r="P309" s="93"/>
      <c r="Q309" s="93"/>
      <c r="R309" s="93"/>
      <c r="S309" s="93"/>
      <c r="T309" s="93"/>
      <c r="U309" s="93"/>
      <c r="V309" s="93"/>
      <c r="W309" s="93"/>
    </row>
    <row r="310" spans="1:23">
      <c r="A310" s="93"/>
      <c r="B310" s="93"/>
      <c r="C310" s="93"/>
      <c r="D310" s="93"/>
      <c r="E310" s="93"/>
      <c r="F310" s="93"/>
      <c r="G310" s="93"/>
      <c r="H310" s="93"/>
      <c r="I310" s="93"/>
      <c r="J310" s="93"/>
      <c r="K310" s="93"/>
      <c r="L310" s="93"/>
      <c r="M310" s="93"/>
      <c r="N310" s="93"/>
      <c r="O310" s="93"/>
      <c r="P310" s="93"/>
      <c r="Q310" s="93"/>
      <c r="R310" s="93"/>
      <c r="S310" s="93"/>
      <c r="T310" s="93"/>
      <c r="U310" s="93"/>
      <c r="V310" s="93"/>
      <c r="W310" s="93"/>
    </row>
    <row r="311" spans="1:23">
      <c r="A311" s="93"/>
      <c r="B311" s="93"/>
      <c r="C311" s="93"/>
      <c r="D311" s="93"/>
      <c r="E311" s="93"/>
      <c r="F311" s="93"/>
      <c r="G311" s="93"/>
      <c r="H311" s="93"/>
      <c r="I311" s="93"/>
      <c r="J311" s="93"/>
      <c r="K311" s="93"/>
      <c r="L311" s="93"/>
      <c r="M311" s="93"/>
      <c r="N311" s="93"/>
      <c r="O311" s="93"/>
      <c r="P311" s="93"/>
      <c r="Q311" s="93"/>
      <c r="R311" s="93"/>
      <c r="S311" s="93"/>
      <c r="T311" s="93"/>
      <c r="U311" s="93"/>
      <c r="V311" s="93"/>
      <c r="W311" s="93"/>
    </row>
    <row r="312" spans="1:23">
      <c r="A312" s="93"/>
      <c r="B312" s="93"/>
      <c r="C312" s="93"/>
      <c r="D312" s="93"/>
      <c r="E312" s="93"/>
      <c r="F312" s="93"/>
      <c r="G312" s="93"/>
      <c r="H312" s="93"/>
      <c r="I312" s="93"/>
      <c r="J312" s="93"/>
      <c r="K312" s="93"/>
      <c r="L312" s="93"/>
      <c r="M312" s="93"/>
      <c r="N312" s="93"/>
      <c r="O312" s="93"/>
      <c r="P312" s="93"/>
      <c r="Q312" s="93"/>
      <c r="R312" s="93"/>
      <c r="S312" s="93"/>
      <c r="T312" s="93"/>
      <c r="U312" s="93"/>
      <c r="V312" s="93"/>
      <c r="W312" s="93"/>
    </row>
    <row r="313" spans="1:23">
      <c r="A313" s="93"/>
      <c r="B313" s="93"/>
      <c r="C313" s="93"/>
      <c r="D313" s="93"/>
      <c r="E313" s="93"/>
      <c r="F313" s="93"/>
      <c r="G313" s="93"/>
      <c r="H313" s="93"/>
      <c r="I313" s="93"/>
      <c r="J313" s="93"/>
      <c r="K313" s="93"/>
      <c r="L313" s="93"/>
      <c r="M313" s="93"/>
      <c r="N313" s="93"/>
      <c r="O313" s="93"/>
      <c r="P313" s="93"/>
      <c r="Q313" s="93"/>
      <c r="R313" s="93"/>
      <c r="S313" s="93"/>
      <c r="T313" s="93"/>
      <c r="U313" s="93"/>
      <c r="V313" s="93"/>
      <c r="W313" s="93"/>
    </row>
    <row r="314" spans="1:23">
      <c r="A314" s="93"/>
      <c r="B314" s="93"/>
      <c r="C314" s="93"/>
      <c r="D314" s="93"/>
      <c r="E314" s="93"/>
      <c r="F314" s="93"/>
      <c r="G314" s="93"/>
      <c r="H314" s="93"/>
      <c r="I314" s="93"/>
      <c r="J314" s="93"/>
      <c r="K314" s="93"/>
      <c r="L314" s="93"/>
      <c r="M314" s="93"/>
      <c r="N314" s="93"/>
      <c r="O314" s="93"/>
      <c r="P314" s="93"/>
      <c r="Q314" s="93"/>
      <c r="R314" s="93"/>
      <c r="S314" s="93"/>
      <c r="T314" s="93"/>
      <c r="U314" s="93"/>
      <c r="V314" s="93"/>
      <c r="W314" s="93"/>
    </row>
    <row r="315" spans="1:23">
      <c r="A315" s="93"/>
      <c r="B315" s="93"/>
      <c r="C315" s="93"/>
      <c r="D315" s="93"/>
      <c r="E315" s="93"/>
      <c r="F315" s="93"/>
      <c r="G315" s="93"/>
      <c r="H315" s="93"/>
      <c r="I315" s="93"/>
      <c r="J315" s="93"/>
      <c r="K315" s="93"/>
      <c r="L315" s="93"/>
      <c r="M315" s="93"/>
      <c r="N315" s="93"/>
      <c r="O315" s="93"/>
      <c r="P315" s="93"/>
      <c r="Q315" s="93"/>
      <c r="R315" s="93"/>
      <c r="S315" s="93"/>
      <c r="T315" s="93"/>
      <c r="U315" s="93"/>
      <c r="V315" s="93"/>
      <c r="W315" s="93"/>
    </row>
    <row r="316" spans="1:23">
      <c r="A316" s="93"/>
      <c r="B316" s="93"/>
      <c r="C316" s="93"/>
      <c r="D316" s="93"/>
      <c r="E316" s="93"/>
      <c r="F316" s="93"/>
      <c r="G316" s="93"/>
      <c r="H316" s="93"/>
      <c r="I316" s="93"/>
      <c r="J316" s="93"/>
      <c r="K316" s="93"/>
      <c r="L316" s="93"/>
      <c r="M316" s="93"/>
      <c r="N316" s="93"/>
      <c r="O316" s="93"/>
      <c r="P316" s="93"/>
      <c r="Q316" s="93"/>
      <c r="R316" s="93"/>
      <c r="S316" s="93"/>
      <c r="T316" s="93"/>
      <c r="U316" s="93"/>
      <c r="V316" s="93"/>
      <c r="W316" s="93"/>
    </row>
    <row r="317" spans="1:23">
      <c r="A317" s="93"/>
      <c r="B317" s="93"/>
      <c r="C317" s="93"/>
      <c r="D317" s="93"/>
      <c r="E317" s="93"/>
      <c r="F317" s="93"/>
      <c r="G317" s="93"/>
      <c r="H317" s="93"/>
      <c r="I317" s="93"/>
      <c r="J317" s="93"/>
      <c r="K317" s="93"/>
      <c r="L317" s="93"/>
      <c r="M317" s="93"/>
      <c r="N317" s="93"/>
      <c r="O317" s="93"/>
      <c r="P317" s="93"/>
      <c r="Q317" s="93"/>
      <c r="R317" s="93"/>
      <c r="S317" s="93"/>
      <c r="T317" s="93"/>
      <c r="U317" s="93"/>
      <c r="V317" s="93"/>
      <c r="W317" s="93"/>
    </row>
    <row r="318" spans="1:23">
      <c r="A318" s="93"/>
      <c r="B318" s="93"/>
      <c r="C318" s="93"/>
      <c r="D318" s="93"/>
      <c r="E318" s="93"/>
      <c r="F318" s="93"/>
      <c r="G318" s="93"/>
      <c r="H318" s="93"/>
      <c r="I318" s="93"/>
      <c r="J318" s="93"/>
      <c r="K318" s="93"/>
      <c r="L318" s="93"/>
      <c r="M318" s="93"/>
      <c r="N318" s="93"/>
      <c r="O318" s="93"/>
      <c r="P318" s="93"/>
      <c r="Q318" s="93"/>
      <c r="R318" s="93"/>
      <c r="S318" s="93"/>
      <c r="T318" s="93"/>
      <c r="U318" s="93"/>
      <c r="V318" s="93"/>
      <c r="W318" s="93"/>
    </row>
    <row r="319" spans="1:23">
      <c r="A319" s="93"/>
      <c r="B319" s="93"/>
      <c r="C319" s="93"/>
      <c r="D319" s="93"/>
      <c r="E319" s="93"/>
      <c r="F319" s="93"/>
      <c r="G319" s="93"/>
      <c r="H319" s="93"/>
      <c r="I319" s="93"/>
      <c r="J319" s="93"/>
      <c r="K319" s="93"/>
      <c r="L319" s="93"/>
      <c r="M319" s="93"/>
      <c r="N319" s="93"/>
      <c r="O319" s="93"/>
      <c r="P319" s="93"/>
      <c r="Q319" s="93"/>
      <c r="R319" s="93"/>
      <c r="S319" s="93"/>
      <c r="T319" s="93"/>
      <c r="U319" s="93"/>
      <c r="V319" s="93"/>
      <c r="W319" s="93"/>
    </row>
    <row r="320" spans="1:23">
      <c r="A320" s="93"/>
      <c r="B320" s="93"/>
      <c r="C320" s="93"/>
      <c r="D320" s="93"/>
      <c r="E320" s="93"/>
      <c r="F320" s="93"/>
      <c r="G320" s="93"/>
      <c r="H320" s="93"/>
      <c r="I320" s="93"/>
      <c r="J320" s="93"/>
      <c r="K320" s="93"/>
      <c r="L320" s="93"/>
      <c r="M320" s="93"/>
      <c r="N320" s="93"/>
      <c r="O320" s="93"/>
      <c r="P320" s="93"/>
      <c r="Q320" s="93"/>
      <c r="R320" s="93"/>
      <c r="S320" s="93"/>
      <c r="T320" s="93"/>
      <c r="U320" s="93"/>
      <c r="V320" s="93"/>
      <c r="W320" s="93"/>
    </row>
    <row r="321" spans="1:23">
      <c r="A321" s="93"/>
      <c r="B321" s="93"/>
      <c r="C321" s="93"/>
      <c r="D321" s="93"/>
      <c r="E321" s="93"/>
      <c r="F321" s="93"/>
      <c r="G321" s="93"/>
      <c r="H321" s="93"/>
      <c r="I321" s="93"/>
      <c r="J321" s="93"/>
      <c r="K321" s="93"/>
      <c r="L321" s="93"/>
      <c r="M321" s="93"/>
      <c r="N321" s="93"/>
      <c r="O321" s="93"/>
      <c r="P321" s="93"/>
      <c r="Q321" s="93"/>
      <c r="R321" s="93"/>
      <c r="S321" s="93"/>
      <c r="T321" s="93"/>
      <c r="U321" s="93"/>
      <c r="V321" s="93"/>
      <c r="W321" s="93"/>
    </row>
    <row r="322" spans="1:23">
      <c r="A322" s="93"/>
      <c r="B322" s="93"/>
      <c r="C322" s="93"/>
      <c r="D322" s="93"/>
      <c r="E322" s="93"/>
      <c r="F322" s="93"/>
      <c r="G322" s="93"/>
      <c r="H322" s="93"/>
      <c r="I322" s="93"/>
      <c r="J322" s="93"/>
      <c r="K322" s="93"/>
      <c r="L322" s="93"/>
      <c r="M322" s="93"/>
      <c r="N322" s="93"/>
      <c r="O322" s="93"/>
      <c r="P322" s="93"/>
      <c r="Q322" s="93"/>
      <c r="R322" s="93"/>
      <c r="S322" s="93"/>
      <c r="T322" s="93"/>
      <c r="U322" s="93"/>
      <c r="V322" s="93"/>
      <c r="W322" s="93"/>
    </row>
    <row r="323" spans="1:23">
      <c r="A323" s="93"/>
      <c r="B323" s="93"/>
      <c r="C323" s="93"/>
      <c r="D323" s="93"/>
      <c r="E323" s="93"/>
      <c r="F323" s="93"/>
      <c r="G323" s="93"/>
      <c r="H323" s="93"/>
      <c r="I323" s="93"/>
      <c r="J323" s="93"/>
      <c r="K323" s="93"/>
      <c r="L323" s="93"/>
      <c r="M323" s="93"/>
      <c r="N323" s="93"/>
      <c r="O323" s="93"/>
      <c r="P323" s="93"/>
      <c r="Q323" s="93"/>
      <c r="R323" s="93"/>
      <c r="S323" s="93"/>
      <c r="T323" s="93"/>
      <c r="U323" s="93"/>
      <c r="V323" s="93"/>
      <c r="W323" s="93"/>
    </row>
    <row r="324" spans="1:23">
      <c r="A324" s="93"/>
      <c r="B324" s="93"/>
      <c r="C324" s="93"/>
      <c r="D324" s="93"/>
      <c r="E324" s="93"/>
      <c r="F324" s="93"/>
      <c r="G324" s="93"/>
      <c r="H324" s="93"/>
      <c r="I324" s="93"/>
      <c r="J324" s="93"/>
      <c r="K324" s="93"/>
      <c r="L324" s="93"/>
      <c r="M324" s="93"/>
      <c r="N324" s="93"/>
      <c r="O324" s="93"/>
      <c r="P324" s="93"/>
      <c r="Q324" s="93"/>
      <c r="R324" s="93"/>
      <c r="S324" s="93"/>
      <c r="T324" s="93"/>
      <c r="U324" s="93"/>
      <c r="V324" s="93"/>
      <c r="W324" s="93"/>
    </row>
    <row r="325" spans="1:23">
      <c r="A325" s="93"/>
      <c r="B325" s="93"/>
      <c r="C325" s="93"/>
      <c r="D325" s="93"/>
      <c r="E325" s="93"/>
      <c r="F325" s="93"/>
      <c r="G325" s="93"/>
      <c r="H325" s="93"/>
      <c r="I325" s="93"/>
      <c r="J325" s="93"/>
      <c r="K325" s="93"/>
      <c r="L325" s="93"/>
      <c r="M325" s="93"/>
      <c r="N325" s="93"/>
      <c r="O325" s="93"/>
      <c r="P325" s="93"/>
      <c r="Q325" s="93"/>
      <c r="R325" s="93"/>
      <c r="S325" s="93"/>
      <c r="T325" s="93"/>
      <c r="U325" s="93"/>
      <c r="V325" s="93"/>
      <c r="W325" s="93"/>
    </row>
    <row r="326" spans="1:23">
      <c r="A326" s="93"/>
      <c r="B326" s="93"/>
      <c r="C326" s="93"/>
      <c r="D326" s="93"/>
      <c r="E326" s="93"/>
      <c r="F326" s="93"/>
      <c r="G326" s="93"/>
      <c r="H326" s="93"/>
      <c r="I326" s="93"/>
      <c r="J326" s="93"/>
      <c r="K326" s="93"/>
      <c r="L326" s="93"/>
      <c r="M326" s="93"/>
      <c r="N326" s="93"/>
      <c r="O326" s="93"/>
      <c r="P326" s="93"/>
      <c r="Q326" s="93"/>
      <c r="R326" s="93"/>
      <c r="S326" s="93"/>
      <c r="T326" s="93"/>
      <c r="U326" s="93"/>
      <c r="V326" s="93"/>
      <c r="W326" s="93"/>
    </row>
    <row r="327" spans="1:23">
      <c r="A327" s="93"/>
      <c r="B327" s="93"/>
      <c r="C327" s="93"/>
      <c r="D327" s="93"/>
      <c r="E327" s="93"/>
      <c r="F327" s="93"/>
      <c r="G327" s="93"/>
      <c r="H327" s="93"/>
      <c r="I327" s="93"/>
      <c r="J327" s="93"/>
      <c r="K327" s="93"/>
      <c r="L327" s="93"/>
      <c r="M327" s="93"/>
      <c r="N327" s="93"/>
      <c r="O327" s="93"/>
      <c r="P327" s="93"/>
      <c r="Q327" s="93"/>
      <c r="R327" s="93"/>
      <c r="S327" s="93"/>
      <c r="T327" s="93"/>
      <c r="U327" s="93"/>
      <c r="V327" s="93"/>
      <c r="W327" s="93"/>
    </row>
    <row r="328" spans="1:23">
      <c r="A328" s="93"/>
      <c r="B328" s="93"/>
      <c r="C328" s="93"/>
      <c r="D328" s="93"/>
      <c r="E328" s="93"/>
      <c r="F328" s="93"/>
      <c r="G328" s="93"/>
      <c r="H328" s="93"/>
      <c r="I328" s="93"/>
      <c r="J328" s="93"/>
      <c r="K328" s="93"/>
      <c r="L328" s="93"/>
      <c r="M328" s="93"/>
      <c r="N328" s="93"/>
      <c r="O328" s="93"/>
      <c r="P328" s="93"/>
      <c r="Q328" s="93"/>
      <c r="R328" s="93"/>
      <c r="S328" s="93"/>
      <c r="T328" s="93"/>
      <c r="U328" s="93"/>
      <c r="V328" s="93"/>
      <c r="W328" s="93"/>
    </row>
    <row r="329" spans="1:23">
      <c r="A329" s="93"/>
      <c r="B329" s="93"/>
      <c r="C329" s="93"/>
      <c r="D329" s="93"/>
      <c r="E329" s="93"/>
      <c r="F329" s="93"/>
      <c r="G329" s="93"/>
      <c r="H329" s="93"/>
      <c r="I329" s="93"/>
      <c r="J329" s="93"/>
      <c r="K329" s="93"/>
      <c r="L329" s="93"/>
      <c r="M329" s="93"/>
      <c r="N329" s="93"/>
      <c r="O329" s="93"/>
      <c r="P329" s="93"/>
      <c r="Q329" s="93"/>
      <c r="R329" s="93"/>
      <c r="S329" s="93"/>
      <c r="T329" s="93"/>
      <c r="U329" s="93"/>
      <c r="V329" s="93"/>
      <c r="W329" s="93"/>
    </row>
    <row r="330" spans="1:23">
      <c r="A330" s="93"/>
      <c r="B330" s="93"/>
      <c r="C330" s="93"/>
      <c r="D330" s="93"/>
      <c r="E330" s="93"/>
      <c r="F330" s="93"/>
      <c r="G330" s="93"/>
      <c r="H330" s="93"/>
      <c r="I330" s="93"/>
      <c r="J330" s="93"/>
      <c r="K330" s="93"/>
      <c r="L330" s="93"/>
      <c r="M330" s="93"/>
      <c r="N330" s="93"/>
      <c r="O330" s="93"/>
      <c r="P330" s="93"/>
      <c r="Q330" s="93"/>
      <c r="R330" s="93"/>
      <c r="S330" s="93"/>
      <c r="T330" s="93"/>
      <c r="U330" s="93"/>
      <c r="V330" s="93"/>
      <c r="W330" s="93"/>
    </row>
    <row r="331" spans="1:23">
      <c r="A331" s="93"/>
      <c r="B331" s="93"/>
      <c r="C331" s="93"/>
      <c r="D331" s="93"/>
      <c r="E331" s="93"/>
      <c r="F331" s="93"/>
      <c r="G331" s="93"/>
      <c r="H331" s="93"/>
      <c r="I331" s="93"/>
      <c r="J331" s="93"/>
      <c r="K331" s="93"/>
      <c r="L331" s="93"/>
      <c r="M331" s="93"/>
      <c r="N331" s="93"/>
      <c r="O331" s="93"/>
      <c r="P331" s="93"/>
      <c r="Q331" s="93"/>
      <c r="R331" s="93"/>
      <c r="S331" s="93"/>
      <c r="T331" s="93"/>
      <c r="U331" s="93"/>
      <c r="V331" s="93"/>
      <c r="W331" s="93"/>
    </row>
    <row r="332" spans="1:23">
      <c r="A332" s="93"/>
      <c r="B332" s="93"/>
      <c r="C332" s="93"/>
      <c r="D332" s="93"/>
      <c r="E332" s="93"/>
      <c r="F332" s="93"/>
      <c r="G332" s="93"/>
      <c r="H332" s="93"/>
      <c r="I332" s="93"/>
      <c r="J332" s="93"/>
      <c r="K332" s="93"/>
      <c r="L332" s="93"/>
      <c r="M332" s="93"/>
      <c r="N332" s="93"/>
      <c r="O332" s="93"/>
      <c r="P332" s="93"/>
      <c r="Q332" s="93"/>
      <c r="R332" s="93"/>
      <c r="S332" s="93"/>
      <c r="T332" s="93"/>
      <c r="U332" s="93"/>
      <c r="V332" s="93"/>
      <c r="W332" s="93"/>
    </row>
    <row r="333" spans="1:23">
      <c r="A333" s="93"/>
      <c r="B333" s="93"/>
      <c r="C333" s="93"/>
      <c r="D333" s="93"/>
      <c r="E333" s="93"/>
      <c r="F333" s="93"/>
      <c r="G333" s="93"/>
      <c r="H333" s="93"/>
      <c r="I333" s="93"/>
      <c r="J333" s="93"/>
      <c r="K333" s="93"/>
      <c r="L333" s="93"/>
      <c r="M333" s="93"/>
      <c r="N333" s="93"/>
      <c r="O333" s="93"/>
      <c r="P333" s="93"/>
      <c r="Q333" s="93"/>
      <c r="R333" s="93"/>
      <c r="S333" s="93"/>
      <c r="T333" s="93"/>
      <c r="U333" s="93"/>
      <c r="V333" s="93"/>
      <c r="W333" s="93"/>
    </row>
    <row r="334" spans="1:23">
      <c r="A334" s="93"/>
      <c r="B334" s="93"/>
      <c r="C334" s="93"/>
      <c r="D334" s="93"/>
      <c r="E334" s="93"/>
      <c r="F334" s="93"/>
      <c r="G334" s="93"/>
      <c r="H334" s="93"/>
      <c r="I334" s="93"/>
      <c r="J334" s="93"/>
      <c r="K334" s="93"/>
      <c r="L334" s="93"/>
      <c r="M334" s="93"/>
      <c r="N334" s="93"/>
      <c r="O334" s="93"/>
      <c r="P334" s="93"/>
      <c r="Q334" s="93"/>
      <c r="R334" s="93"/>
      <c r="S334" s="93"/>
      <c r="T334" s="93"/>
      <c r="U334" s="93"/>
      <c r="V334" s="93"/>
      <c r="W334" s="93"/>
    </row>
    <row r="335" spans="1:23">
      <c r="A335" s="93"/>
      <c r="B335" s="93"/>
      <c r="C335" s="93"/>
      <c r="D335" s="93"/>
      <c r="E335" s="93"/>
      <c r="F335" s="93"/>
      <c r="G335" s="93"/>
      <c r="H335" s="93"/>
      <c r="I335" s="93"/>
      <c r="J335" s="93"/>
      <c r="K335" s="93"/>
      <c r="L335" s="93"/>
      <c r="M335" s="93"/>
      <c r="N335" s="93"/>
      <c r="O335" s="93"/>
      <c r="P335" s="93"/>
      <c r="Q335" s="93"/>
      <c r="R335" s="93"/>
      <c r="S335" s="93"/>
      <c r="T335" s="93"/>
      <c r="U335" s="93"/>
      <c r="V335" s="93"/>
      <c r="W335" s="93"/>
    </row>
    <row r="336" spans="1:23">
      <c r="A336" s="93"/>
      <c r="B336" s="93"/>
      <c r="C336" s="93"/>
      <c r="D336" s="93"/>
      <c r="E336" s="93"/>
      <c r="F336" s="93"/>
      <c r="G336" s="93"/>
      <c r="H336" s="93"/>
      <c r="I336" s="93"/>
      <c r="J336" s="93"/>
      <c r="K336" s="93"/>
      <c r="L336" s="93"/>
      <c r="M336" s="93"/>
      <c r="N336" s="93"/>
      <c r="O336" s="93"/>
      <c r="P336" s="93"/>
      <c r="Q336" s="93"/>
      <c r="R336" s="93"/>
      <c r="S336" s="93"/>
      <c r="T336" s="93"/>
      <c r="U336" s="93"/>
      <c r="V336" s="93"/>
      <c r="W336" s="93"/>
    </row>
    <row r="337" spans="1:23">
      <c r="A337" s="93"/>
      <c r="B337" s="93"/>
      <c r="C337" s="93"/>
      <c r="D337" s="93"/>
      <c r="E337" s="93"/>
      <c r="F337" s="93"/>
      <c r="G337" s="93"/>
      <c r="H337" s="93"/>
      <c r="I337" s="93"/>
      <c r="J337" s="93"/>
      <c r="K337" s="93"/>
      <c r="L337" s="93"/>
      <c r="M337" s="93"/>
      <c r="N337" s="93"/>
      <c r="O337" s="93"/>
      <c r="P337" s="93"/>
      <c r="Q337" s="93"/>
      <c r="R337" s="93"/>
      <c r="S337" s="93"/>
      <c r="T337" s="93"/>
      <c r="U337" s="93"/>
      <c r="V337" s="93"/>
      <c r="W337" s="93"/>
    </row>
    <row r="338" spans="1:23">
      <c r="A338" s="93"/>
      <c r="B338" s="93"/>
      <c r="C338" s="93"/>
      <c r="D338" s="93"/>
      <c r="E338" s="93"/>
      <c r="F338" s="93"/>
      <c r="G338" s="93"/>
      <c r="H338" s="93"/>
      <c r="I338" s="93"/>
      <c r="J338" s="93"/>
      <c r="K338" s="93"/>
      <c r="L338" s="93"/>
      <c r="M338" s="93"/>
      <c r="N338" s="93"/>
      <c r="O338" s="93"/>
      <c r="P338" s="93"/>
      <c r="Q338" s="93"/>
      <c r="R338" s="93"/>
      <c r="S338" s="93"/>
      <c r="T338" s="93"/>
      <c r="U338" s="93"/>
      <c r="V338" s="93"/>
      <c r="W338" s="93"/>
    </row>
    <row r="339" spans="1:23">
      <c r="A339" s="93"/>
      <c r="B339" s="93"/>
      <c r="C339" s="93"/>
      <c r="D339" s="93"/>
      <c r="E339" s="93"/>
      <c r="F339" s="93"/>
      <c r="G339" s="93"/>
      <c r="H339" s="93"/>
      <c r="I339" s="93"/>
      <c r="J339" s="93"/>
      <c r="K339" s="93"/>
      <c r="L339" s="93"/>
      <c r="M339" s="93"/>
      <c r="N339" s="93"/>
      <c r="O339" s="93"/>
      <c r="P339" s="93"/>
      <c r="Q339" s="93"/>
      <c r="R339" s="93"/>
      <c r="S339" s="93"/>
      <c r="T339" s="93"/>
      <c r="U339" s="93"/>
      <c r="V339" s="93"/>
      <c r="W339" s="93"/>
    </row>
    <row r="340" spans="1:23">
      <c r="A340" s="93"/>
      <c r="B340" s="93"/>
      <c r="C340" s="93"/>
      <c r="D340" s="93"/>
      <c r="E340" s="93"/>
      <c r="F340" s="93"/>
      <c r="G340" s="93"/>
      <c r="H340" s="93"/>
      <c r="I340" s="93"/>
      <c r="J340" s="93"/>
      <c r="K340" s="93"/>
      <c r="L340" s="93"/>
      <c r="M340" s="93"/>
      <c r="N340" s="93"/>
      <c r="O340" s="93"/>
      <c r="P340" s="93"/>
      <c r="Q340" s="93"/>
      <c r="R340" s="93"/>
      <c r="S340" s="93"/>
      <c r="T340" s="93"/>
      <c r="U340" s="93"/>
      <c r="V340" s="93"/>
      <c r="W340" s="93"/>
    </row>
    <row r="341" spans="1:23">
      <c r="A341" s="93"/>
      <c r="B341" s="93"/>
      <c r="C341" s="93"/>
      <c r="D341" s="93"/>
      <c r="E341" s="93"/>
      <c r="F341" s="93"/>
      <c r="G341" s="93"/>
      <c r="H341" s="93"/>
      <c r="I341" s="93"/>
      <c r="J341" s="93"/>
      <c r="K341" s="93"/>
      <c r="L341" s="93"/>
      <c r="M341" s="93"/>
      <c r="N341" s="93"/>
      <c r="O341" s="93"/>
      <c r="P341" s="93"/>
      <c r="Q341" s="93"/>
      <c r="R341" s="93"/>
      <c r="S341" s="93"/>
      <c r="T341" s="93"/>
      <c r="U341" s="93"/>
      <c r="V341" s="93"/>
      <c r="W341" s="93"/>
    </row>
    <row r="342" spans="1:23">
      <c r="A342" s="93"/>
      <c r="B342" s="93"/>
      <c r="C342" s="93"/>
      <c r="D342" s="93"/>
      <c r="E342" s="93"/>
      <c r="F342" s="93"/>
      <c r="G342" s="93"/>
      <c r="H342" s="93"/>
      <c r="I342" s="93"/>
      <c r="J342" s="93"/>
      <c r="K342" s="93"/>
      <c r="L342" s="93"/>
      <c r="M342" s="93"/>
      <c r="N342" s="93"/>
      <c r="O342" s="93"/>
      <c r="P342" s="93"/>
      <c r="Q342" s="93"/>
      <c r="R342" s="93"/>
      <c r="S342" s="93"/>
      <c r="T342" s="93"/>
      <c r="U342" s="93"/>
      <c r="V342" s="93"/>
      <c r="W342" s="93"/>
    </row>
    <row r="343" spans="1:23">
      <c r="A343" s="93"/>
      <c r="B343" s="93"/>
      <c r="C343" s="93"/>
      <c r="D343" s="93"/>
      <c r="E343" s="93"/>
      <c r="F343" s="93"/>
      <c r="G343" s="93"/>
      <c r="H343" s="93"/>
      <c r="I343" s="93"/>
      <c r="J343" s="93"/>
      <c r="K343" s="93"/>
      <c r="L343" s="93"/>
      <c r="M343" s="93"/>
      <c r="N343" s="93"/>
      <c r="O343" s="93"/>
      <c r="P343" s="93"/>
      <c r="Q343" s="93"/>
      <c r="R343" s="93"/>
      <c r="S343" s="93"/>
      <c r="T343" s="93"/>
      <c r="U343" s="93"/>
      <c r="V343" s="93"/>
      <c r="W343" s="93"/>
    </row>
    <row r="344" spans="1:23">
      <c r="A344" s="93"/>
      <c r="B344" s="93"/>
      <c r="C344" s="93"/>
      <c r="D344" s="93"/>
      <c r="E344" s="93"/>
      <c r="F344" s="93"/>
      <c r="G344" s="93"/>
      <c r="H344" s="93"/>
      <c r="I344" s="93"/>
      <c r="J344" s="93"/>
      <c r="K344" s="93"/>
      <c r="L344" s="93"/>
      <c r="M344" s="93"/>
      <c r="N344" s="93"/>
      <c r="O344" s="93"/>
      <c r="P344" s="93"/>
      <c r="Q344" s="93"/>
      <c r="R344" s="93"/>
      <c r="S344" s="93"/>
      <c r="T344" s="93"/>
      <c r="U344" s="93"/>
      <c r="V344" s="93"/>
      <c r="W344" s="93"/>
    </row>
    <row r="345" spans="1:23">
      <c r="A345" s="93"/>
      <c r="B345" s="93"/>
      <c r="C345" s="93"/>
      <c r="D345" s="93"/>
      <c r="E345" s="93"/>
      <c r="F345" s="93"/>
      <c r="G345" s="93"/>
      <c r="H345" s="93"/>
      <c r="I345" s="93"/>
      <c r="J345" s="93"/>
      <c r="K345" s="93"/>
      <c r="L345" s="93"/>
      <c r="M345" s="93"/>
      <c r="N345" s="93"/>
      <c r="O345" s="93"/>
      <c r="P345" s="93"/>
      <c r="Q345" s="93"/>
      <c r="R345" s="93"/>
      <c r="S345" s="93"/>
      <c r="T345" s="93"/>
      <c r="U345" s="93"/>
      <c r="V345" s="93"/>
      <c r="W345" s="93"/>
    </row>
    <row r="346" spans="1:23">
      <c r="A346" s="93"/>
      <c r="B346" s="93"/>
      <c r="C346" s="93"/>
      <c r="D346" s="93"/>
      <c r="E346" s="93"/>
      <c r="F346" s="93"/>
      <c r="G346" s="93"/>
      <c r="H346" s="93"/>
      <c r="I346" s="93"/>
      <c r="J346" s="93"/>
      <c r="K346" s="93"/>
      <c r="L346" s="93"/>
      <c r="M346" s="93"/>
      <c r="N346" s="93"/>
      <c r="O346" s="93"/>
      <c r="P346" s="93"/>
      <c r="Q346" s="93"/>
      <c r="R346" s="93"/>
      <c r="S346" s="93"/>
      <c r="T346" s="93"/>
      <c r="U346" s="93"/>
      <c r="V346" s="93"/>
      <c r="W346" s="93"/>
    </row>
    <row r="347" spans="1:23">
      <c r="A347" s="93"/>
      <c r="B347" s="93"/>
      <c r="C347" s="93"/>
      <c r="D347" s="93"/>
      <c r="E347" s="93"/>
      <c r="F347" s="93"/>
      <c r="G347" s="93"/>
      <c r="H347" s="93"/>
      <c r="I347" s="93"/>
      <c r="J347" s="93"/>
      <c r="K347" s="93"/>
      <c r="L347" s="93"/>
      <c r="M347" s="93"/>
      <c r="N347" s="93"/>
      <c r="O347" s="93"/>
      <c r="P347" s="93"/>
      <c r="Q347" s="93"/>
      <c r="R347" s="93"/>
      <c r="S347" s="93"/>
      <c r="T347" s="93"/>
      <c r="U347" s="93"/>
      <c r="V347" s="93"/>
      <c r="W347" s="93"/>
    </row>
    <row r="348" spans="1:23">
      <c r="A348" s="93"/>
      <c r="B348" s="93"/>
      <c r="C348" s="93"/>
      <c r="D348" s="93"/>
      <c r="E348" s="93"/>
      <c r="F348" s="93"/>
      <c r="G348" s="93"/>
      <c r="H348" s="93"/>
      <c r="I348" s="93"/>
      <c r="J348" s="93"/>
      <c r="K348" s="93"/>
      <c r="L348" s="93"/>
      <c r="M348" s="93"/>
      <c r="N348" s="93"/>
      <c r="O348" s="93"/>
      <c r="P348" s="93"/>
      <c r="Q348" s="93"/>
      <c r="R348" s="93"/>
      <c r="S348" s="93"/>
      <c r="T348" s="93"/>
      <c r="U348" s="93"/>
      <c r="V348" s="93"/>
      <c r="W348" s="93"/>
    </row>
    <row r="349" spans="1:23">
      <c r="A349" s="93"/>
      <c r="B349" s="93"/>
      <c r="C349" s="93"/>
      <c r="D349" s="93"/>
      <c r="E349" s="93"/>
      <c r="F349" s="93"/>
      <c r="G349" s="93"/>
      <c r="H349" s="93"/>
      <c r="I349" s="93"/>
      <c r="J349" s="93"/>
      <c r="K349" s="93"/>
      <c r="L349" s="93"/>
      <c r="M349" s="93"/>
      <c r="N349" s="93"/>
      <c r="O349" s="93"/>
      <c r="P349" s="93"/>
      <c r="Q349" s="93"/>
      <c r="R349" s="93"/>
      <c r="S349" s="93"/>
      <c r="T349" s="93"/>
      <c r="U349" s="93"/>
      <c r="V349" s="93"/>
      <c r="W349" s="93"/>
    </row>
    <row r="350" spans="1:23">
      <c r="A350" s="93"/>
      <c r="B350" s="93"/>
      <c r="C350" s="93"/>
      <c r="D350" s="93"/>
      <c r="E350" s="93"/>
      <c r="F350" s="93"/>
      <c r="G350" s="93"/>
      <c r="H350" s="93"/>
      <c r="I350" s="93"/>
      <c r="J350" s="93"/>
      <c r="K350" s="93"/>
      <c r="L350" s="93"/>
      <c r="M350" s="93"/>
      <c r="N350" s="93"/>
      <c r="O350" s="93"/>
      <c r="P350" s="93"/>
      <c r="Q350" s="93"/>
      <c r="R350" s="93"/>
      <c r="S350" s="93"/>
      <c r="T350" s="93"/>
      <c r="U350" s="93"/>
      <c r="V350" s="93"/>
      <c r="W350" s="93"/>
    </row>
    <row r="351" spans="1:23">
      <c r="A351" s="93"/>
      <c r="B351" s="93"/>
      <c r="C351" s="93"/>
      <c r="D351" s="93"/>
      <c r="E351" s="93"/>
      <c r="F351" s="93"/>
      <c r="G351" s="93"/>
      <c r="H351" s="93"/>
      <c r="I351" s="93"/>
      <c r="J351" s="93"/>
      <c r="K351" s="93"/>
      <c r="L351" s="93"/>
      <c r="M351" s="93"/>
      <c r="N351" s="93"/>
      <c r="O351" s="93"/>
      <c r="P351" s="93"/>
      <c r="Q351" s="93"/>
      <c r="R351" s="93"/>
      <c r="S351" s="93"/>
      <c r="T351" s="93"/>
      <c r="U351" s="93"/>
      <c r="V351" s="93"/>
      <c r="W351" s="93"/>
    </row>
    <row r="352" spans="1:23">
      <c r="A352" s="93"/>
      <c r="B352" s="93"/>
      <c r="C352" s="93"/>
      <c r="D352" s="93"/>
      <c r="E352" s="93"/>
      <c r="F352" s="93"/>
      <c r="G352" s="93"/>
      <c r="H352" s="93"/>
      <c r="I352" s="93"/>
      <c r="J352" s="93"/>
      <c r="K352" s="93"/>
      <c r="L352" s="93"/>
      <c r="M352" s="93"/>
      <c r="N352" s="93"/>
      <c r="O352" s="93"/>
      <c r="P352" s="93"/>
      <c r="Q352" s="93"/>
      <c r="R352" s="93"/>
      <c r="S352" s="93"/>
      <c r="T352" s="93"/>
      <c r="U352" s="93"/>
      <c r="V352" s="93"/>
      <c r="W352" s="93"/>
    </row>
    <row r="353" spans="1:23">
      <c r="A353" s="93"/>
      <c r="B353" s="93"/>
      <c r="C353" s="93"/>
      <c r="D353" s="93"/>
      <c r="E353" s="93"/>
      <c r="F353" s="93"/>
      <c r="G353" s="93"/>
      <c r="H353" s="93"/>
      <c r="I353" s="93"/>
      <c r="J353" s="93"/>
      <c r="K353" s="93"/>
      <c r="L353" s="93"/>
      <c r="M353" s="93"/>
      <c r="N353" s="93"/>
      <c r="O353" s="93"/>
      <c r="P353" s="93"/>
      <c r="Q353" s="93"/>
      <c r="R353" s="93"/>
      <c r="S353" s="93"/>
      <c r="T353" s="93"/>
      <c r="U353" s="93"/>
      <c r="V353" s="93"/>
      <c r="W353" s="93"/>
    </row>
    <row r="354" spans="1:23">
      <c r="A354" s="93"/>
      <c r="B354" s="93"/>
      <c r="C354" s="93"/>
      <c r="D354" s="93"/>
      <c r="E354" s="93"/>
      <c r="F354" s="93"/>
      <c r="G354" s="93"/>
      <c r="H354" s="93"/>
      <c r="I354" s="93"/>
      <c r="J354" s="93"/>
      <c r="K354" s="93"/>
      <c r="L354" s="93"/>
      <c r="M354" s="93"/>
      <c r="N354" s="93"/>
      <c r="O354" s="93"/>
      <c r="P354" s="93"/>
      <c r="Q354" s="93"/>
      <c r="R354" s="93"/>
      <c r="S354" s="93"/>
      <c r="T354" s="93"/>
      <c r="U354" s="93"/>
      <c r="V354" s="93"/>
      <c r="W354" s="93"/>
    </row>
    <row r="355" spans="1:23">
      <c r="A355" s="93"/>
      <c r="B355" s="93"/>
      <c r="C355" s="93"/>
      <c r="D355" s="93"/>
      <c r="E355" s="93"/>
      <c r="F355" s="93"/>
      <c r="G355" s="93"/>
      <c r="H355" s="93"/>
      <c r="I355" s="93"/>
      <c r="J355" s="93"/>
      <c r="K355" s="93"/>
      <c r="L355" s="93"/>
      <c r="M355" s="93"/>
      <c r="N355" s="93"/>
      <c r="O355" s="93"/>
      <c r="P355" s="93"/>
      <c r="Q355" s="93"/>
      <c r="R355" s="93"/>
      <c r="S355" s="93"/>
      <c r="T355" s="93"/>
      <c r="U355" s="93"/>
      <c r="V355" s="93"/>
      <c r="W355" s="93"/>
    </row>
    <row r="356" spans="1:23">
      <c r="A356" s="93"/>
      <c r="B356" s="93"/>
      <c r="C356" s="93"/>
      <c r="D356" s="93"/>
      <c r="E356" s="93"/>
      <c r="F356" s="93"/>
      <c r="G356" s="93"/>
      <c r="H356" s="93"/>
      <c r="I356" s="93"/>
      <c r="J356" s="93"/>
      <c r="K356" s="93"/>
      <c r="L356" s="93"/>
      <c r="M356" s="93"/>
      <c r="N356" s="93"/>
      <c r="O356" s="93"/>
      <c r="P356" s="93"/>
      <c r="Q356" s="93"/>
      <c r="R356" s="93"/>
      <c r="S356" s="93"/>
      <c r="T356" s="93"/>
      <c r="U356" s="93"/>
      <c r="V356" s="93"/>
      <c r="W356" s="93"/>
    </row>
    <row r="357" spans="1:23">
      <c r="A357" s="93"/>
      <c r="B357" s="93"/>
      <c r="C357" s="93"/>
      <c r="D357" s="93"/>
      <c r="E357" s="93"/>
      <c r="F357" s="93"/>
      <c r="G357" s="93"/>
      <c r="H357" s="93"/>
      <c r="I357" s="93"/>
      <c r="J357" s="93"/>
      <c r="K357" s="93"/>
      <c r="L357" s="93"/>
      <c r="M357" s="93"/>
      <c r="N357" s="93"/>
      <c r="O357" s="93"/>
      <c r="P357" s="93"/>
      <c r="Q357" s="93"/>
      <c r="R357" s="93"/>
      <c r="S357" s="93"/>
      <c r="T357" s="93"/>
      <c r="U357" s="93"/>
      <c r="V357" s="93"/>
      <c r="W357" s="93"/>
    </row>
    <row r="358" spans="1:23">
      <c r="A358" s="93"/>
      <c r="B358" s="93"/>
      <c r="C358" s="93"/>
      <c r="D358" s="93"/>
      <c r="E358" s="93"/>
      <c r="F358" s="93"/>
      <c r="G358" s="93"/>
      <c r="H358" s="93"/>
      <c r="I358" s="93"/>
      <c r="J358" s="93"/>
      <c r="K358" s="93"/>
      <c r="L358" s="93"/>
      <c r="M358" s="93"/>
      <c r="N358" s="93"/>
      <c r="O358" s="93"/>
      <c r="P358" s="93"/>
      <c r="Q358" s="93"/>
      <c r="R358" s="93"/>
      <c r="S358" s="93"/>
      <c r="T358" s="93"/>
      <c r="U358" s="93"/>
      <c r="V358" s="93"/>
      <c r="W358" s="93"/>
    </row>
    <row r="359" spans="1:23">
      <c r="A359" s="93"/>
      <c r="B359" s="93"/>
      <c r="C359" s="93"/>
      <c r="D359" s="93"/>
      <c r="E359" s="93"/>
      <c r="F359" s="93"/>
      <c r="G359" s="93"/>
      <c r="H359" s="93"/>
      <c r="I359" s="93"/>
      <c r="J359" s="93"/>
      <c r="K359" s="93"/>
      <c r="L359" s="93"/>
      <c r="M359" s="93"/>
      <c r="N359" s="93"/>
      <c r="O359" s="93"/>
      <c r="P359" s="93"/>
      <c r="Q359" s="93"/>
      <c r="R359" s="93"/>
      <c r="S359" s="93"/>
      <c r="T359" s="93"/>
      <c r="U359" s="93"/>
      <c r="V359" s="93"/>
      <c r="W359" s="93"/>
    </row>
    <row r="360" spans="1:23">
      <c r="A360" s="93"/>
      <c r="B360" s="93"/>
      <c r="C360" s="93"/>
      <c r="D360" s="93"/>
      <c r="E360" s="93"/>
      <c r="F360" s="93"/>
      <c r="G360" s="93"/>
      <c r="H360" s="93"/>
      <c r="I360" s="93"/>
      <c r="J360" s="93"/>
      <c r="K360" s="93"/>
      <c r="L360" s="93"/>
      <c r="M360" s="93"/>
      <c r="N360" s="93"/>
      <c r="O360" s="93"/>
      <c r="P360" s="93"/>
      <c r="Q360" s="93"/>
      <c r="R360" s="93"/>
      <c r="S360" s="93"/>
      <c r="T360" s="93"/>
      <c r="U360" s="93"/>
      <c r="V360" s="93"/>
      <c r="W360" s="93"/>
    </row>
    <row r="361" spans="1:23">
      <c r="A361" s="93"/>
      <c r="B361" s="93"/>
      <c r="C361" s="93"/>
      <c r="D361" s="93"/>
      <c r="E361" s="93"/>
      <c r="F361" s="93"/>
      <c r="G361" s="93"/>
      <c r="H361" s="93"/>
      <c r="I361" s="93"/>
      <c r="J361" s="93"/>
      <c r="K361" s="93"/>
      <c r="L361" s="93"/>
      <c r="M361" s="93"/>
      <c r="N361" s="93"/>
      <c r="O361" s="93"/>
      <c r="P361" s="93"/>
      <c r="Q361" s="93"/>
      <c r="R361" s="93"/>
      <c r="S361" s="93"/>
      <c r="T361" s="93"/>
      <c r="U361" s="93"/>
      <c r="V361" s="93"/>
      <c r="W361" s="93"/>
    </row>
    <row r="362" spans="1:23">
      <c r="A362" s="93"/>
      <c r="B362" s="93"/>
      <c r="C362" s="93"/>
      <c r="D362" s="93"/>
      <c r="E362" s="93"/>
      <c r="F362" s="93"/>
      <c r="G362" s="93"/>
      <c r="H362" s="93"/>
      <c r="I362" s="93"/>
      <c r="J362" s="93"/>
      <c r="K362" s="93"/>
      <c r="L362" s="93"/>
      <c r="M362" s="93"/>
      <c r="N362" s="93"/>
      <c r="O362" s="93"/>
      <c r="P362" s="93"/>
      <c r="Q362" s="93"/>
      <c r="R362" s="93"/>
      <c r="S362" s="93"/>
      <c r="T362" s="93"/>
      <c r="U362" s="93"/>
      <c r="V362" s="93"/>
      <c r="W362" s="93"/>
    </row>
    <row r="363" spans="1:23">
      <c r="A363" s="93"/>
      <c r="B363" s="93"/>
      <c r="C363" s="93"/>
      <c r="D363" s="93"/>
      <c r="E363" s="93"/>
      <c r="F363" s="93"/>
      <c r="G363" s="93"/>
      <c r="H363" s="93"/>
      <c r="I363" s="93"/>
      <c r="J363" s="93"/>
      <c r="K363" s="93"/>
      <c r="L363" s="93"/>
      <c r="M363" s="93"/>
      <c r="N363" s="93"/>
      <c r="O363" s="93"/>
      <c r="P363" s="93"/>
      <c r="Q363" s="93"/>
      <c r="R363" s="93"/>
      <c r="S363" s="93"/>
      <c r="T363" s="93"/>
      <c r="U363" s="93"/>
      <c r="V363" s="93"/>
      <c r="W363" s="93"/>
    </row>
    <row r="364" spans="1:23">
      <c r="A364" s="93"/>
      <c r="B364" s="93"/>
      <c r="C364" s="93"/>
      <c r="D364" s="93"/>
      <c r="E364" s="93"/>
      <c r="F364" s="93"/>
      <c r="G364" s="93"/>
      <c r="H364" s="93"/>
      <c r="I364" s="93"/>
      <c r="J364" s="93"/>
      <c r="K364" s="93"/>
      <c r="L364" s="93"/>
      <c r="M364" s="93"/>
      <c r="N364" s="93"/>
      <c r="O364" s="93"/>
      <c r="P364" s="93"/>
      <c r="Q364" s="93"/>
      <c r="R364" s="93"/>
      <c r="S364" s="93"/>
      <c r="T364" s="93"/>
      <c r="U364" s="93"/>
      <c r="V364" s="93"/>
      <c r="W364" s="93"/>
    </row>
    <row r="365" spans="1:23">
      <c r="A365" s="93"/>
      <c r="B365" s="93"/>
      <c r="C365" s="93"/>
      <c r="D365" s="93"/>
      <c r="E365" s="93"/>
      <c r="F365" s="93"/>
      <c r="G365" s="93"/>
      <c r="H365" s="93"/>
      <c r="I365" s="93"/>
      <c r="J365" s="93"/>
      <c r="K365" s="93"/>
      <c r="L365" s="93"/>
      <c r="M365" s="93"/>
      <c r="N365" s="93"/>
      <c r="O365" s="93"/>
      <c r="P365" s="93"/>
      <c r="Q365" s="93"/>
      <c r="R365" s="93"/>
      <c r="S365" s="93"/>
      <c r="T365" s="93"/>
      <c r="U365" s="93"/>
      <c r="V365" s="93"/>
      <c r="W365" s="93"/>
    </row>
    <row r="366" spans="1:23">
      <c r="A366" s="93"/>
      <c r="B366" s="93"/>
      <c r="C366" s="93"/>
      <c r="D366" s="93"/>
      <c r="E366" s="93"/>
      <c r="F366" s="93"/>
      <c r="G366" s="93"/>
      <c r="H366" s="93"/>
      <c r="I366" s="93"/>
      <c r="J366" s="93"/>
      <c r="K366" s="93"/>
      <c r="L366" s="93"/>
      <c r="M366" s="93"/>
      <c r="N366" s="93"/>
      <c r="O366" s="93"/>
      <c r="P366" s="93"/>
      <c r="Q366" s="93"/>
      <c r="R366" s="93"/>
      <c r="S366" s="93"/>
      <c r="T366" s="93"/>
      <c r="U366" s="93"/>
      <c r="V366" s="93"/>
      <c r="W366" s="93"/>
    </row>
    <row r="367" spans="1:23">
      <c r="A367" s="93"/>
      <c r="B367" s="93"/>
      <c r="C367" s="93"/>
      <c r="D367" s="93"/>
      <c r="E367" s="93"/>
      <c r="F367" s="93"/>
      <c r="G367" s="93"/>
      <c r="H367" s="93"/>
      <c r="I367" s="93"/>
      <c r="J367" s="93"/>
      <c r="K367" s="93"/>
      <c r="L367" s="93"/>
      <c r="M367" s="93"/>
      <c r="N367" s="93"/>
      <c r="O367" s="93"/>
      <c r="P367" s="93"/>
      <c r="Q367" s="93"/>
      <c r="R367" s="93"/>
      <c r="S367" s="93"/>
      <c r="T367" s="93"/>
      <c r="U367" s="93"/>
      <c r="V367" s="93"/>
      <c r="W367" s="93"/>
    </row>
    <row r="368" spans="1:23">
      <c r="A368" s="93"/>
      <c r="B368" s="93"/>
      <c r="C368" s="93"/>
      <c r="D368" s="93"/>
      <c r="E368" s="93"/>
      <c r="F368" s="93"/>
      <c r="G368" s="93"/>
      <c r="H368" s="93"/>
      <c r="I368" s="93"/>
      <c r="J368" s="93"/>
      <c r="K368" s="93"/>
      <c r="L368" s="93"/>
      <c r="M368" s="93"/>
      <c r="N368" s="93"/>
      <c r="O368" s="93"/>
      <c r="P368" s="93"/>
      <c r="Q368" s="93"/>
      <c r="R368" s="93"/>
      <c r="S368" s="93"/>
      <c r="T368" s="93"/>
      <c r="U368" s="93"/>
      <c r="V368" s="93"/>
      <c r="W368" s="93"/>
    </row>
    <row r="369" spans="1:23">
      <c r="A369" s="93"/>
      <c r="B369" s="93"/>
      <c r="C369" s="93"/>
      <c r="D369" s="93"/>
      <c r="E369" s="93"/>
      <c r="F369" s="93"/>
      <c r="G369" s="93"/>
      <c r="H369" s="93"/>
      <c r="I369" s="93"/>
      <c r="J369" s="93"/>
      <c r="K369" s="93"/>
      <c r="L369" s="93"/>
      <c r="M369" s="93"/>
      <c r="N369" s="93"/>
      <c r="O369" s="93"/>
      <c r="P369" s="93"/>
      <c r="Q369" s="93"/>
      <c r="R369" s="93"/>
      <c r="S369" s="93"/>
      <c r="T369" s="93"/>
      <c r="U369" s="93"/>
      <c r="V369" s="93"/>
      <c r="W369" s="93"/>
    </row>
    <row r="370" spans="1:23">
      <c r="A370" s="93"/>
      <c r="B370" s="93"/>
      <c r="C370" s="93"/>
      <c r="D370" s="93"/>
      <c r="E370" s="93"/>
      <c r="F370" s="93"/>
      <c r="G370" s="93"/>
      <c r="H370" s="93"/>
      <c r="I370" s="93"/>
      <c r="J370" s="93"/>
      <c r="K370" s="93"/>
      <c r="L370" s="93"/>
      <c r="M370" s="93"/>
      <c r="N370" s="93"/>
      <c r="O370" s="93"/>
      <c r="P370" s="93"/>
      <c r="Q370" s="93"/>
      <c r="R370" s="93"/>
      <c r="S370" s="93"/>
      <c r="T370" s="93"/>
      <c r="U370" s="93"/>
      <c r="V370" s="93"/>
      <c r="W370" s="93"/>
    </row>
    <row r="371" spans="1:23">
      <c r="A371" s="93"/>
      <c r="B371" s="93"/>
      <c r="C371" s="93"/>
      <c r="D371" s="93"/>
      <c r="E371" s="93"/>
      <c r="F371" s="93"/>
      <c r="G371" s="93"/>
      <c r="H371" s="93"/>
      <c r="I371" s="93"/>
      <c r="J371" s="93"/>
      <c r="K371" s="93"/>
      <c r="L371" s="93"/>
      <c r="M371" s="93"/>
      <c r="N371" s="93"/>
      <c r="O371" s="93"/>
      <c r="P371" s="93"/>
      <c r="Q371" s="93"/>
      <c r="R371" s="93"/>
      <c r="S371" s="93"/>
      <c r="T371" s="93"/>
      <c r="U371" s="93"/>
      <c r="V371" s="93"/>
      <c r="W371" s="93"/>
    </row>
    <row r="372" spans="1:23">
      <c r="A372" s="93"/>
      <c r="B372" s="93"/>
      <c r="C372" s="93"/>
      <c r="D372" s="93"/>
      <c r="E372" s="93"/>
      <c r="F372" s="93"/>
      <c r="G372" s="93"/>
      <c r="H372" s="93"/>
      <c r="I372" s="93"/>
      <c r="J372" s="93"/>
      <c r="K372" s="93"/>
      <c r="L372" s="93"/>
      <c r="M372" s="93"/>
      <c r="N372" s="93"/>
      <c r="O372" s="93"/>
      <c r="P372" s="93"/>
      <c r="Q372" s="93"/>
      <c r="R372" s="93"/>
      <c r="S372" s="93"/>
      <c r="T372" s="93"/>
      <c r="U372" s="93"/>
      <c r="V372" s="93"/>
      <c r="W372" s="93"/>
    </row>
    <row r="373" spans="1:23">
      <c r="A373" s="93"/>
      <c r="B373" s="93"/>
      <c r="C373" s="93"/>
      <c r="D373" s="93"/>
      <c r="E373" s="93"/>
      <c r="F373" s="93"/>
      <c r="G373" s="93"/>
      <c r="H373" s="93"/>
      <c r="I373" s="93"/>
      <c r="J373" s="93"/>
      <c r="K373" s="93"/>
      <c r="L373" s="93"/>
      <c r="M373" s="93"/>
      <c r="N373" s="93"/>
      <c r="O373" s="93"/>
      <c r="P373" s="93"/>
      <c r="Q373" s="93"/>
      <c r="R373" s="93"/>
      <c r="S373" s="93"/>
      <c r="T373" s="93"/>
      <c r="U373" s="93"/>
      <c r="V373" s="93"/>
      <c r="W373" s="93"/>
    </row>
    <row r="374" spans="1:23">
      <c r="A374" s="93"/>
      <c r="B374" s="93"/>
      <c r="C374" s="93"/>
      <c r="D374" s="93"/>
      <c r="E374" s="93"/>
      <c r="F374" s="93"/>
      <c r="G374" s="93"/>
      <c r="H374" s="93"/>
      <c r="I374" s="93"/>
      <c r="J374" s="93"/>
      <c r="K374" s="93"/>
      <c r="L374" s="93"/>
      <c r="M374" s="93"/>
      <c r="N374" s="93"/>
      <c r="O374" s="93"/>
      <c r="P374" s="93"/>
      <c r="Q374" s="93"/>
      <c r="R374" s="93"/>
      <c r="S374" s="93"/>
      <c r="T374" s="93"/>
      <c r="U374" s="93"/>
      <c r="V374" s="93"/>
      <c r="W374" s="93"/>
    </row>
    <row r="375" spans="1:23">
      <c r="A375" s="93"/>
      <c r="B375" s="93"/>
      <c r="C375" s="93"/>
      <c r="D375" s="93"/>
      <c r="E375" s="93"/>
      <c r="F375" s="93"/>
      <c r="G375" s="93"/>
      <c r="H375" s="93"/>
      <c r="I375" s="93"/>
      <c r="J375" s="93"/>
      <c r="K375" s="93"/>
      <c r="L375" s="93"/>
      <c r="M375" s="93"/>
      <c r="N375" s="93"/>
      <c r="O375" s="93"/>
      <c r="P375" s="93"/>
      <c r="Q375" s="93"/>
      <c r="R375" s="93"/>
      <c r="S375" s="93"/>
      <c r="T375" s="93"/>
      <c r="U375" s="93"/>
      <c r="V375" s="93"/>
      <c r="W375" s="93"/>
    </row>
    <row r="376" spans="1:23">
      <c r="A376" s="93"/>
      <c r="B376" s="93"/>
      <c r="C376" s="93"/>
      <c r="D376" s="93"/>
      <c r="E376" s="93"/>
      <c r="F376" s="93"/>
      <c r="G376" s="93"/>
      <c r="H376" s="93"/>
      <c r="I376" s="93"/>
      <c r="J376" s="93"/>
      <c r="K376" s="93"/>
      <c r="L376" s="93"/>
      <c r="M376" s="93"/>
      <c r="N376" s="93"/>
      <c r="O376" s="93"/>
      <c r="P376" s="93"/>
      <c r="Q376" s="93"/>
      <c r="R376" s="93"/>
      <c r="S376" s="93"/>
      <c r="T376" s="93"/>
      <c r="U376" s="93"/>
      <c r="V376" s="93"/>
      <c r="W376" s="93"/>
    </row>
    <row r="377" spans="1:23">
      <c r="A377" s="93"/>
      <c r="B377" s="93"/>
      <c r="C377" s="93"/>
      <c r="D377" s="93"/>
      <c r="E377" s="93"/>
      <c r="F377" s="93"/>
      <c r="G377" s="93"/>
      <c r="H377" s="93"/>
      <c r="I377" s="93"/>
      <c r="J377" s="93"/>
      <c r="K377" s="93"/>
      <c r="L377" s="93"/>
      <c r="M377" s="93"/>
      <c r="N377" s="93"/>
      <c r="O377" s="93"/>
      <c r="P377" s="93"/>
      <c r="Q377" s="93"/>
      <c r="R377" s="93"/>
      <c r="S377" s="93"/>
      <c r="T377" s="93"/>
      <c r="U377" s="93"/>
      <c r="V377" s="93"/>
      <c r="W377" s="93"/>
    </row>
    <row r="378" spans="1:23">
      <c r="A378" s="93"/>
      <c r="B378" s="93"/>
      <c r="C378" s="93"/>
      <c r="D378" s="93"/>
      <c r="E378" s="93"/>
      <c r="F378" s="93"/>
      <c r="G378" s="93"/>
      <c r="H378" s="93"/>
      <c r="I378" s="93"/>
      <c r="J378" s="93"/>
      <c r="K378" s="93"/>
      <c r="L378" s="93"/>
      <c r="M378" s="93"/>
      <c r="N378" s="93"/>
      <c r="O378" s="93"/>
      <c r="P378" s="93"/>
      <c r="Q378" s="93"/>
      <c r="R378" s="93"/>
      <c r="S378" s="93"/>
      <c r="T378" s="93"/>
      <c r="U378" s="93"/>
      <c r="V378" s="93"/>
      <c r="W378" s="93"/>
    </row>
    <row r="379" spans="1:23">
      <c r="A379" s="93"/>
      <c r="B379" s="93"/>
      <c r="C379" s="93"/>
      <c r="D379" s="93"/>
      <c r="E379" s="93"/>
      <c r="F379" s="93"/>
      <c r="G379" s="93"/>
      <c r="H379" s="93"/>
      <c r="I379" s="93"/>
      <c r="J379" s="93"/>
      <c r="K379" s="93"/>
      <c r="L379" s="93"/>
      <c r="M379" s="93"/>
      <c r="N379" s="93"/>
      <c r="O379" s="93"/>
      <c r="P379" s="93"/>
      <c r="Q379" s="93"/>
      <c r="R379" s="93"/>
      <c r="S379" s="93"/>
      <c r="T379" s="93"/>
      <c r="U379" s="93"/>
      <c r="V379" s="93"/>
      <c r="W379" s="93"/>
    </row>
    <row r="380" spans="1:23">
      <c r="A380" s="93"/>
      <c r="B380" s="93"/>
      <c r="C380" s="93"/>
      <c r="D380" s="93"/>
      <c r="E380" s="93"/>
      <c r="F380" s="93"/>
      <c r="G380" s="93"/>
      <c r="H380" s="93"/>
      <c r="I380" s="93"/>
      <c r="J380" s="93"/>
      <c r="K380" s="93"/>
      <c r="L380" s="93"/>
      <c r="M380" s="93"/>
      <c r="N380" s="93"/>
      <c r="O380" s="93"/>
      <c r="P380" s="93"/>
      <c r="Q380" s="93"/>
      <c r="R380" s="93"/>
      <c r="S380" s="93"/>
      <c r="T380" s="93"/>
      <c r="U380" s="93"/>
      <c r="V380" s="93"/>
      <c r="W380" s="93"/>
    </row>
    <row r="381" spans="1:23">
      <c r="A381" s="93"/>
      <c r="B381" s="93"/>
      <c r="C381" s="93"/>
      <c r="D381" s="93"/>
      <c r="E381" s="93"/>
      <c r="F381" s="93"/>
      <c r="G381" s="93"/>
      <c r="H381" s="93"/>
      <c r="I381" s="93"/>
      <c r="J381" s="93"/>
      <c r="K381" s="93"/>
      <c r="L381" s="93"/>
      <c r="M381" s="93"/>
      <c r="N381" s="93"/>
      <c r="O381" s="93"/>
      <c r="P381" s="93"/>
      <c r="Q381" s="93"/>
      <c r="R381" s="93"/>
      <c r="S381" s="93"/>
      <c r="T381" s="93"/>
      <c r="U381" s="93"/>
      <c r="V381" s="93"/>
      <c r="W381" s="93"/>
    </row>
    <row r="382" spans="1:23">
      <c r="A382" s="93"/>
      <c r="B382" s="93"/>
      <c r="C382" s="93"/>
      <c r="D382" s="93"/>
      <c r="E382" s="93"/>
      <c r="F382" s="93"/>
      <c r="G382" s="93"/>
      <c r="H382" s="93"/>
      <c r="I382" s="93"/>
      <c r="J382" s="93"/>
      <c r="K382" s="93"/>
      <c r="L382" s="93"/>
      <c r="M382" s="93"/>
      <c r="N382" s="93"/>
      <c r="O382" s="93"/>
      <c r="P382" s="93"/>
      <c r="Q382" s="93"/>
      <c r="R382" s="93"/>
      <c r="S382" s="93"/>
      <c r="T382" s="93"/>
      <c r="U382" s="93"/>
      <c r="V382" s="93"/>
      <c r="W382" s="93"/>
    </row>
    <row r="383" spans="1:23">
      <c r="A383" s="93"/>
      <c r="B383" s="93"/>
      <c r="C383" s="93"/>
      <c r="D383" s="93"/>
      <c r="E383" s="93"/>
      <c r="F383" s="93"/>
      <c r="G383" s="93"/>
      <c r="H383" s="93"/>
      <c r="I383" s="93"/>
      <c r="J383" s="93"/>
      <c r="K383" s="93"/>
      <c r="L383" s="93"/>
      <c r="M383" s="93"/>
      <c r="N383" s="93"/>
      <c r="O383" s="93"/>
      <c r="P383" s="93"/>
      <c r="Q383" s="93"/>
      <c r="R383" s="93"/>
      <c r="S383" s="93"/>
      <c r="T383" s="93"/>
      <c r="U383" s="93"/>
      <c r="V383" s="93"/>
      <c r="W383" s="93"/>
    </row>
    <row r="384" spans="1:23">
      <c r="A384" s="93"/>
      <c r="B384" s="93"/>
      <c r="C384" s="93"/>
      <c r="D384" s="93"/>
      <c r="E384" s="93"/>
      <c r="F384" s="93"/>
      <c r="G384" s="93"/>
      <c r="H384" s="93"/>
      <c r="I384" s="93"/>
      <c r="J384" s="93"/>
      <c r="K384" s="93"/>
      <c r="L384" s="93"/>
      <c r="M384" s="93"/>
      <c r="N384" s="93"/>
      <c r="O384" s="93"/>
      <c r="P384" s="93"/>
      <c r="Q384" s="93"/>
      <c r="R384" s="93"/>
      <c r="S384" s="93"/>
      <c r="T384" s="93"/>
      <c r="U384" s="93"/>
      <c r="V384" s="93"/>
      <c r="W384" s="93"/>
    </row>
    <row r="385" spans="1:23">
      <c r="A385" s="93"/>
      <c r="B385" s="93"/>
      <c r="C385" s="93"/>
      <c r="D385" s="93"/>
      <c r="E385" s="93"/>
      <c r="F385" s="93"/>
      <c r="G385" s="93"/>
      <c r="H385" s="93"/>
      <c r="I385" s="93"/>
      <c r="J385" s="93"/>
      <c r="K385" s="93"/>
      <c r="L385" s="93"/>
      <c r="M385" s="93"/>
      <c r="N385" s="93"/>
      <c r="O385" s="93"/>
      <c r="P385" s="93"/>
      <c r="Q385" s="93"/>
      <c r="R385" s="93"/>
      <c r="S385" s="93"/>
      <c r="T385" s="93"/>
      <c r="U385" s="93"/>
      <c r="V385" s="93"/>
      <c r="W385" s="93"/>
    </row>
    <row r="386" spans="1:23">
      <c r="A386" s="93"/>
      <c r="B386" s="93"/>
      <c r="C386" s="93"/>
      <c r="D386" s="93"/>
      <c r="E386" s="93"/>
      <c r="F386" s="93"/>
      <c r="G386" s="93"/>
      <c r="H386" s="93"/>
      <c r="I386" s="93"/>
      <c r="J386" s="93"/>
      <c r="K386" s="93"/>
      <c r="L386" s="93"/>
      <c r="M386" s="93"/>
      <c r="N386" s="93"/>
      <c r="O386" s="93"/>
      <c r="P386" s="93"/>
      <c r="Q386" s="93"/>
      <c r="R386" s="93"/>
      <c r="S386" s="93"/>
      <c r="T386" s="93"/>
      <c r="U386" s="93"/>
      <c r="V386" s="93"/>
      <c r="W386" s="93"/>
    </row>
    <row r="387" spans="1:23">
      <c r="A387" s="93"/>
      <c r="B387" s="93"/>
      <c r="C387" s="93"/>
      <c r="D387" s="93"/>
      <c r="E387" s="93"/>
      <c r="F387" s="93"/>
      <c r="G387" s="93"/>
      <c r="H387" s="93"/>
      <c r="I387" s="93"/>
      <c r="J387" s="93"/>
      <c r="K387" s="93"/>
      <c r="L387" s="93"/>
      <c r="M387" s="93"/>
      <c r="N387" s="93"/>
      <c r="O387" s="93"/>
      <c r="P387" s="93"/>
      <c r="Q387" s="93"/>
      <c r="R387" s="93"/>
      <c r="S387" s="93"/>
      <c r="T387" s="93"/>
      <c r="U387" s="93"/>
      <c r="V387" s="93"/>
      <c r="W387" s="93"/>
    </row>
    <row r="388" spans="1:23">
      <c r="A388" s="93"/>
      <c r="B388" s="93"/>
      <c r="C388" s="93"/>
      <c r="D388" s="93"/>
      <c r="E388" s="93"/>
      <c r="F388" s="93"/>
      <c r="G388" s="93"/>
      <c r="H388" s="93"/>
      <c r="I388" s="93"/>
      <c r="J388" s="93"/>
      <c r="K388" s="93"/>
      <c r="L388" s="93"/>
      <c r="M388" s="93"/>
      <c r="N388" s="93"/>
      <c r="O388" s="93"/>
      <c r="P388" s="93"/>
      <c r="Q388" s="93"/>
      <c r="R388" s="93"/>
      <c r="S388" s="93"/>
      <c r="T388" s="93"/>
      <c r="U388" s="93"/>
      <c r="V388" s="93"/>
      <c r="W388" s="93"/>
    </row>
    <row r="389" spans="1:23">
      <c r="A389" s="93"/>
      <c r="B389" s="93"/>
      <c r="C389" s="93"/>
      <c r="D389" s="93"/>
      <c r="E389" s="93"/>
      <c r="F389" s="93"/>
      <c r="G389" s="93"/>
      <c r="H389" s="93"/>
      <c r="I389" s="93"/>
      <c r="J389" s="93"/>
      <c r="K389" s="93"/>
      <c r="L389" s="93"/>
      <c r="M389" s="93"/>
      <c r="N389" s="93"/>
      <c r="O389" s="93"/>
      <c r="P389" s="93"/>
      <c r="Q389" s="93"/>
      <c r="R389" s="93"/>
      <c r="S389" s="93"/>
      <c r="T389" s="93"/>
      <c r="U389" s="93"/>
      <c r="V389" s="93"/>
      <c r="W389" s="93"/>
    </row>
    <row r="390" spans="1:23">
      <c r="A390" s="93"/>
      <c r="B390" s="93"/>
      <c r="C390" s="93"/>
      <c r="D390" s="93"/>
      <c r="E390" s="93"/>
      <c r="F390" s="93"/>
      <c r="G390" s="93"/>
      <c r="H390" s="93"/>
      <c r="I390" s="93"/>
      <c r="J390" s="93"/>
      <c r="K390" s="93"/>
      <c r="L390" s="93"/>
      <c r="M390" s="93"/>
      <c r="N390" s="93"/>
      <c r="O390" s="93"/>
      <c r="P390" s="93"/>
      <c r="Q390" s="93"/>
      <c r="R390" s="93"/>
      <c r="S390" s="93"/>
      <c r="T390" s="93"/>
      <c r="U390" s="93"/>
      <c r="V390" s="93"/>
      <c r="W390" s="93"/>
    </row>
    <row r="391" spans="1:23">
      <c r="A391" s="93"/>
      <c r="B391" s="93"/>
      <c r="C391" s="93"/>
      <c r="D391" s="93"/>
      <c r="E391" s="93"/>
      <c r="F391" s="93"/>
      <c r="G391" s="93"/>
      <c r="H391" s="93"/>
      <c r="I391" s="93"/>
      <c r="J391" s="93"/>
      <c r="K391" s="93"/>
      <c r="L391" s="93"/>
      <c r="M391" s="93"/>
      <c r="N391" s="93"/>
      <c r="O391" s="93"/>
      <c r="P391" s="93"/>
      <c r="Q391" s="93"/>
      <c r="R391" s="93"/>
      <c r="S391" s="93"/>
      <c r="T391" s="93"/>
      <c r="U391" s="93"/>
      <c r="V391" s="93"/>
      <c r="W391" s="93"/>
    </row>
    <row r="392" spans="1:23">
      <c r="A392" s="93"/>
      <c r="B392" s="93"/>
      <c r="C392" s="93"/>
      <c r="D392" s="93"/>
      <c r="E392" s="93"/>
      <c r="F392" s="93"/>
      <c r="G392" s="93"/>
      <c r="H392" s="93"/>
      <c r="I392" s="93"/>
      <c r="J392" s="93"/>
      <c r="K392" s="93"/>
      <c r="L392" s="93"/>
      <c r="M392" s="93"/>
      <c r="N392" s="93"/>
      <c r="O392" s="93"/>
      <c r="P392" s="93"/>
      <c r="Q392" s="93"/>
      <c r="R392" s="93"/>
      <c r="S392" s="93"/>
      <c r="T392" s="93"/>
      <c r="U392" s="93"/>
      <c r="V392" s="93"/>
      <c r="W392" s="93"/>
    </row>
    <row r="393" spans="1:23">
      <c r="A393" s="93"/>
      <c r="B393" s="93"/>
      <c r="C393" s="93"/>
      <c r="D393" s="93"/>
      <c r="E393" s="93"/>
      <c r="F393" s="93"/>
      <c r="G393" s="93"/>
      <c r="H393" s="93"/>
      <c r="I393" s="93"/>
      <c r="J393" s="93"/>
      <c r="K393" s="93"/>
      <c r="L393" s="93"/>
      <c r="M393" s="93"/>
      <c r="N393" s="93"/>
      <c r="O393" s="93"/>
      <c r="P393" s="93"/>
      <c r="Q393" s="93"/>
      <c r="R393" s="93"/>
      <c r="S393" s="93"/>
      <c r="T393" s="93"/>
      <c r="U393" s="93"/>
      <c r="V393" s="93"/>
      <c r="W393" s="93"/>
    </row>
    <row r="394" spans="1:23">
      <c r="A394" s="93"/>
      <c r="B394" s="93"/>
      <c r="C394" s="93"/>
      <c r="D394" s="93"/>
      <c r="E394" s="93"/>
      <c r="F394" s="93"/>
      <c r="G394" s="93"/>
      <c r="H394" s="93"/>
      <c r="I394" s="93"/>
      <c r="J394" s="93"/>
      <c r="K394" s="93"/>
      <c r="L394" s="93"/>
      <c r="M394" s="93"/>
      <c r="N394" s="93"/>
      <c r="O394" s="93"/>
      <c r="P394" s="93"/>
      <c r="Q394" s="93"/>
      <c r="R394" s="93"/>
      <c r="S394" s="93"/>
      <c r="T394" s="93"/>
      <c r="U394" s="93"/>
      <c r="V394" s="93"/>
      <c r="W394" s="93"/>
    </row>
    <row r="395" spans="1:23">
      <c r="A395" s="93"/>
      <c r="B395" s="93"/>
      <c r="C395" s="93"/>
      <c r="D395" s="93"/>
      <c r="E395" s="93"/>
      <c r="F395" s="93"/>
      <c r="G395" s="93"/>
      <c r="H395" s="93"/>
      <c r="I395" s="93"/>
      <c r="J395" s="93"/>
      <c r="K395" s="93"/>
      <c r="L395" s="93"/>
      <c r="M395" s="93"/>
      <c r="N395" s="93"/>
      <c r="O395" s="93"/>
      <c r="P395" s="93"/>
      <c r="Q395" s="93"/>
      <c r="R395" s="93"/>
      <c r="S395" s="93"/>
      <c r="T395" s="93"/>
      <c r="U395" s="93"/>
      <c r="V395" s="93"/>
      <c r="W395" s="93"/>
    </row>
    <row r="396" spans="1:23">
      <c r="A396" s="93"/>
      <c r="B396" s="93"/>
      <c r="C396" s="93"/>
      <c r="D396" s="93"/>
      <c r="E396" s="93"/>
      <c r="F396" s="93"/>
      <c r="G396" s="93"/>
      <c r="H396" s="93"/>
      <c r="I396" s="93"/>
      <c r="J396" s="93"/>
      <c r="K396" s="93"/>
      <c r="L396" s="93"/>
      <c r="M396" s="93"/>
      <c r="N396" s="93"/>
      <c r="O396" s="93"/>
      <c r="P396" s="93"/>
      <c r="Q396" s="93"/>
      <c r="R396" s="93"/>
      <c r="S396" s="93"/>
      <c r="T396" s="93"/>
      <c r="U396" s="93"/>
      <c r="V396" s="93"/>
      <c r="W396" s="93"/>
    </row>
    <row r="397" spans="1:23">
      <c r="A397" s="93"/>
      <c r="B397" s="93"/>
      <c r="C397" s="93"/>
      <c r="D397" s="93"/>
      <c r="E397" s="93"/>
      <c r="F397" s="93"/>
      <c r="G397" s="93"/>
      <c r="H397" s="93"/>
      <c r="I397" s="93"/>
      <c r="J397" s="93"/>
      <c r="K397" s="93"/>
      <c r="L397" s="93"/>
      <c r="M397" s="93"/>
      <c r="N397" s="93"/>
      <c r="O397" s="93"/>
      <c r="P397" s="93"/>
      <c r="Q397" s="93"/>
      <c r="R397" s="93"/>
      <c r="S397" s="93"/>
      <c r="T397" s="93"/>
      <c r="U397" s="93"/>
      <c r="V397" s="93"/>
      <c r="W397" s="93"/>
    </row>
    <row r="398" spans="1:23">
      <c r="A398" s="93"/>
      <c r="B398" s="93"/>
      <c r="C398" s="93"/>
      <c r="D398" s="93"/>
      <c r="E398" s="93"/>
      <c r="F398" s="93"/>
      <c r="G398" s="93"/>
      <c r="H398" s="93"/>
      <c r="I398" s="93"/>
      <c r="J398" s="93"/>
      <c r="K398" s="93"/>
      <c r="L398" s="93"/>
      <c r="M398" s="93"/>
      <c r="N398" s="93"/>
      <c r="O398" s="93"/>
      <c r="P398" s="93"/>
      <c r="Q398" s="93"/>
      <c r="R398" s="93"/>
      <c r="S398" s="93"/>
      <c r="T398" s="93"/>
      <c r="U398" s="93"/>
      <c r="V398" s="93"/>
      <c r="W398" s="93"/>
    </row>
    <row r="399" spans="1:23">
      <c r="A399" s="93"/>
      <c r="B399" s="93"/>
      <c r="C399" s="93"/>
      <c r="D399" s="93"/>
      <c r="E399" s="93"/>
      <c r="F399" s="93"/>
      <c r="G399" s="93"/>
      <c r="H399" s="93"/>
      <c r="I399" s="93"/>
      <c r="J399" s="93"/>
      <c r="K399" s="93"/>
      <c r="L399" s="93"/>
      <c r="M399" s="93"/>
      <c r="N399" s="93"/>
      <c r="O399" s="93"/>
      <c r="P399" s="93"/>
      <c r="Q399" s="93"/>
      <c r="R399" s="93"/>
      <c r="S399" s="93"/>
      <c r="T399" s="93"/>
      <c r="U399" s="93"/>
      <c r="V399" s="93"/>
      <c r="W399" s="93"/>
    </row>
    <row r="400" spans="1:23">
      <c r="A400" s="93"/>
      <c r="B400" s="93"/>
      <c r="C400" s="93"/>
      <c r="D400" s="93"/>
      <c r="E400" s="93"/>
      <c r="F400" s="93"/>
      <c r="G400" s="93"/>
      <c r="H400" s="93"/>
      <c r="I400" s="93"/>
      <c r="J400" s="93"/>
      <c r="K400" s="93"/>
      <c r="L400" s="93"/>
      <c r="M400" s="93"/>
      <c r="N400" s="93"/>
      <c r="O400" s="93"/>
      <c r="P400" s="93"/>
      <c r="Q400" s="93"/>
      <c r="R400" s="93"/>
      <c r="S400" s="93"/>
      <c r="T400" s="93"/>
      <c r="U400" s="93"/>
      <c r="V400" s="93"/>
      <c r="W400" s="93"/>
    </row>
    <row r="401" spans="1:23">
      <c r="A401" s="93"/>
      <c r="B401" s="93"/>
      <c r="C401" s="93"/>
      <c r="D401" s="93"/>
      <c r="E401" s="93"/>
      <c r="F401" s="93"/>
      <c r="G401" s="93"/>
      <c r="H401" s="93"/>
      <c r="I401" s="93"/>
      <c r="J401" s="93"/>
      <c r="K401" s="93"/>
      <c r="L401" s="93"/>
      <c r="M401" s="93"/>
      <c r="N401" s="93"/>
      <c r="O401" s="93"/>
      <c r="P401" s="93"/>
      <c r="Q401" s="93"/>
      <c r="R401" s="93"/>
      <c r="S401" s="93"/>
      <c r="T401" s="93"/>
      <c r="U401" s="93"/>
      <c r="V401" s="93"/>
      <c r="W401" s="93"/>
    </row>
    <row r="402" spans="1:23">
      <c r="A402" s="93"/>
      <c r="B402" s="93"/>
      <c r="C402" s="93"/>
      <c r="D402" s="93"/>
      <c r="E402" s="93"/>
      <c r="F402" s="93"/>
      <c r="G402" s="93"/>
      <c r="H402" s="93"/>
      <c r="I402" s="93"/>
      <c r="J402" s="93"/>
      <c r="K402" s="93"/>
      <c r="L402" s="93"/>
      <c r="M402" s="93"/>
      <c r="N402" s="93"/>
      <c r="O402" s="93"/>
      <c r="P402" s="93"/>
      <c r="Q402" s="93"/>
      <c r="R402" s="93"/>
      <c r="S402" s="93"/>
      <c r="T402" s="93"/>
      <c r="U402" s="93"/>
      <c r="V402" s="93"/>
      <c r="W402" s="93"/>
    </row>
    <row r="403" spans="1:23">
      <c r="A403" s="93"/>
      <c r="B403" s="93"/>
      <c r="C403" s="93"/>
      <c r="D403" s="93"/>
      <c r="E403" s="93"/>
      <c r="F403" s="93"/>
      <c r="G403" s="93"/>
      <c r="H403" s="93"/>
      <c r="I403" s="93"/>
      <c r="J403" s="93"/>
      <c r="K403" s="93"/>
      <c r="L403" s="93"/>
      <c r="M403" s="93"/>
      <c r="N403" s="93"/>
      <c r="O403" s="93"/>
      <c r="P403" s="93"/>
      <c r="Q403" s="93"/>
      <c r="R403" s="93"/>
      <c r="S403" s="93"/>
      <c r="T403" s="93"/>
      <c r="U403" s="93"/>
      <c r="V403" s="93"/>
      <c r="W403" s="93"/>
    </row>
    <row r="404" spans="1:23">
      <c r="A404" s="93"/>
      <c r="B404" s="93"/>
      <c r="C404" s="93"/>
      <c r="D404" s="93"/>
      <c r="E404" s="93"/>
      <c r="F404" s="93"/>
      <c r="G404" s="93"/>
      <c r="H404" s="93"/>
      <c r="I404" s="93"/>
      <c r="J404" s="93"/>
      <c r="K404" s="93"/>
      <c r="L404" s="93"/>
      <c r="M404" s="93"/>
      <c r="N404" s="93"/>
      <c r="O404" s="93"/>
      <c r="P404" s="93"/>
      <c r="Q404" s="93"/>
      <c r="R404" s="93"/>
      <c r="S404" s="93"/>
      <c r="T404" s="93"/>
      <c r="U404" s="93"/>
      <c r="V404" s="93"/>
      <c r="W404" s="93"/>
    </row>
    <row r="405" spans="1:23">
      <c r="A405" s="93"/>
      <c r="B405" s="93"/>
      <c r="C405" s="93"/>
      <c r="D405" s="93"/>
      <c r="E405" s="93"/>
      <c r="F405" s="93"/>
      <c r="G405" s="93"/>
      <c r="H405" s="93"/>
      <c r="I405" s="93"/>
      <c r="J405" s="93"/>
      <c r="K405" s="93"/>
      <c r="L405" s="93"/>
      <c r="M405" s="93"/>
      <c r="N405" s="93"/>
      <c r="O405" s="93"/>
      <c r="P405" s="93"/>
      <c r="Q405" s="93"/>
      <c r="R405" s="93"/>
      <c r="S405" s="93"/>
      <c r="T405" s="93"/>
      <c r="U405" s="93"/>
      <c r="V405" s="93"/>
      <c r="W405" s="93"/>
    </row>
    <row r="406" spans="1:23">
      <c r="A406" s="93"/>
      <c r="B406" s="93"/>
      <c r="C406" s="93"/>
      <c r="D406" s="93"/>
      <c r="E406" s="93"/>
      <c r="F406" s="93"/>
      <c r="G406" s="93"/>
      <c r="H406" s="93"/>
      <c r="I406" s="93"/>
      <c r="J406" s="93"/>
      <c r="K406" s="93"/>
      <c r="L406" s="93"/>
      <c r="M406" s="93"/>
      <c r="N406" s="93"/>
      <c r="O406" s="93"/>
      <c r="P406" s="93"/>
      <c r="Q406" s="93"/>
      <c r="R406" s="93"/>
      <c r="S406" s="93"/>
      <c r="T406" s="93"/>
      <c r="U406" s="93"/>
      <c r="V406" s="93"/>
      <c r="W406" s="93"/>
    </row>
    <row r="407" spans="1:23">
      <c r="A407" s="93"/>
      <c r="B407" s="93"/>
      <c r="C407" s="93"/>
      <c r="D407" s="93"/>
      <c r="E407" s="93"/>
      <c r="F407" s="93"/>
      <c r="G407" s="93"/>
      <c r="H407" s="93"/>
      <c r="I407" s="93"/>
      <c r="J407" s="93"/>
      <c r="K407" s="93"/>
      <c r="L407" s="93"/>
      <c r="M407" s="93"/>
      <c r="N407" s="93"/>
      <c r="O407" s="93"/>
      <c r="P407" s="93"/>
      <c r="Q407" s="93"/>
      <c r="R407" s="93"/>
      <c r="S407" s="93"/>
      <c r="T407" s="93"/>
      <c r="U407" s="93"/>
      <c r="V407" s="93"/>
      <c r="W407" s="93"/>
    </row>
    <row r="408" spans="1:23">
      <c r="A408" s="93"/>
      <c r="B408" s="93"/>
      <c r="C408" s="93"/>
      <c r="D408" s="93"/>
      <c r="E408" s="93"/>
      <c r="F408" s="93"/>
      <c r="G408" s="93"/>
      <c r="H408" s="93"/>
      <c r="I408" s="93"/>
      <c r="J408" s="93"/>
      <c r="K408" s="93"/>
      <c r="L408" s="93"/>
      <c r="M408" s="93"/>
      <c r="N408" s="93"/>
      <c r="O408" s="93"/>
      <c r="P408" s="93"/>
      <c r="Q408" s="93"/>
      <c r="R408" s="93"/>
      <c r="S408" s="93"/>
      <c r="T408" s="93"/>
      <c r="U408" s="93"/>
      <c r="V408" s="93"/>
      <c r="W408" s="93"/>
    </row>
    <row r="409" spans="1:23">
      <c r="A409" s="93"/>
      <c r="B409" s="93"/>
      <c r="C409" s="93"/>
      <c r="D409" s="93"/>
      <c r="E409" s="93"/>
      <c r="F409" s="93"/>
      <c r="G409" s="93"/>
      <c r="H409" s="93"/>
      <c r="I409" s="93"/>
      <c r="J409" s="93"/>
      <c r="K409" s="93"/>
      <c r="L409" s="93"/>
      <c r="M409" s="93"/>
      <c r="N409" s="93"/>
      <c r="O409" s="93"/>
      <c r="P409" s="93"/>
      <c r="Q409" s="93"/>
      <c r="R409" s="93"/>
      <c r="S409" s="93"/>
      <c r="T409" s="93"/>
      <c r="U409" s="93"/>
      <c r="V409" s="93"/>
      <c r="W409" s="93"/>
    </row>
    <row r="410" spans="1:23">
      <c r="A410" s="93"/>
      <c r="B410" s="93"/>
      <c r="C410" s="93"/>
      <c r="D410" s="93"/>
      <c r="E410" s="93"/>
      <c r="F410" s="93"/>
      <c r="G410" s="93"/>
      <c r="H410" s="93"/>
      <c r="I410" s="93"/>
      <c r="J410" s="93"/>
      <c r="K410" s="93"/>
      <c r="L410" s="93"/>
      <c r="M410" s="93"/>
      <c r="N410" s="93"/>
      <c r="O410" s="93"/>
      <c r="P410" s="93"/>
      <c r="Q410" s="93"/>
      <c r="R410" s="93"/>
      <c r="S410" s="93"/>
      <c r="T410" s="93"/>
      <c r="U410" s="93"/>
      <c r="V410" s="93"/>
      <c r="W410" s="93"/>
    </row>
    <row r="411" spans="1:23">
      <c r="A411" s="93"/>
      <c r="B411" s="93"/>
      <c r="C411" s="93"/>
      <c r="D411" s="93"/>
      <c r="E411" s="93"/>
      <c r="F411" s="93"/>
      <c r="G411" s="93"/>
      <c r="H411" s="93"/>
      <c r="I411" s="93"/>
      <c r="J411" s="93"/>
      <c r="K411" s="93"/>
      <c r="L411" s="93"/>
      <c r="M411" s="93"/>
      <c r="N411" s="93"/>
      <c r="O411" s="93"/>
      <c r="P411" s="93"/>
      <c r="Q411" s="93"/>
      <c r="R411" s="93"/>
      <c r="S411" s="93"/>
      <c r="T411" s="93"/>
      <c r="U411" s="93"/>
      <c r="V411" s="93"/>
      <c r="W411" s="93"/>
    </row>
    <row r="412" spans="1:23">
      <c r="A412" s="93"/>
      <c r="B412" s="93"/>
      <c r="C412" s="93"/>
      <c r="D412" s="93"/>
      <c r="E412" s="93"/>
      <c r="F412" s="93"/>
      <c r="G412" s="93"/>
      <c r="H412" s="93"/>
      <c r="I412" s="93"/>
      <c r="J412" s="93"/>
      <c r="K412" s="93"/>
      <c r="L412" s="93"/>
      <c r="M412" s="93"/>
      <c r="N412" s="93"/>
      <c r="O412" s="93"/>
      <c r="P412" s="93"/>
      <c r="Q412" s="93"/>
      <c r="R412" s="93"/>
      <c r="S412" s="93"/>
      <c r="T412" s="93"/>
      <c r="U412" s="93"/>
      <c r="V412" s="93"/>
      <c r="W412" s="93"/>
    </row>
    <row r="413" spans="1:23">
      <c r="A413" s="93"/>
      <c r="B413" s="93"/>
      <c r="C413" s="93"/>
      <c r="D413" s="93"/>
      <c r="E413" s="93"/>
      <c r="F413" s="93"/>
      <c r="G413" s="93"/>
      <c r="H413" s="93"/>
      <c r="I413" s="93"/>
      <c r="J413" s="93"/>
      <c r="K413" s="93"/>
      <c r="L413" s="93"/>
      <c r="M413" s="93"/>
      <c r="N413" s="93"/>
      <c r="O413" s="93"/>
      <c r="P413" s="93"/>
      <c r="Q413" s="93"/>
      <c r="R413" s="93"/>
      <c r="S413" s="93"/>
      <c r="T413" s="93"/>
      <c r="U413" s="93"/>
      <c r="V413" s="93"/>
      <c r="W413" s="93"/>
    </row>
    <row r="414" spans="1:23">
      <c r="A414" s="93"/>
      <c r="B414" s="93"/>
      <c r="C414" s="93"/>
      <c r="D414" s="93"/>
      <c r="E414" s="93"/>
      <c r="F414" s="93"/>
      <c r="G414" s="93"/>
      <c r="H414" s="93"/>
      <c r="I414" s="93"/>
      <c r="J414" s="93"/>
      <c r="K414" s="93"/>
      <c r="L414" s="93"/>
      <c r="M414" s="93"/>
      <c r="N414" s="93"/>
      <c r="O414" s="93"/>
      <c r="P414" s="93"/>
      <c r="Q414" s="93"/>
      <c r="R414" s="93"/>
      <c r="S414" s="93"/>
      <c r="T414" s="93"/>
      <c r="U414" s="93"/>
      <c r="V414" s="93"/>
      <c r="W414" s="93"/>
    </row>
    <row r="415" spans="1:23">
      <c r="A415" s="93"/>
      <c r="B415" s="93"/>
      <c r="C415" s="93"/>
      <c r="D415" s="93"/>
      <c r="E415" s="93"/>
      <c r="F415" s="93"/>
      <c r="G415" s="93"/>
      <c r="H415" s="93"/>
      <c r="I415" s="93"/>
      <c r="J415" s="93"/>
      <c r="K415" s="93"/>
      <c r="L415" s="93"/>
      <c r="M415" s="93"/>
      <c r="N415" s="93"/>
      <c r="O415" s="93"/>
      <c r="P415" s="93"/>
      <c r="Q415" s="93"/>
      <c r="R415" s="93"/>
      <c r="S415" s="93"/>
      <c r="T415" s="93"/>
      <c r="U415" s="93"/>
      <c r="V415" s="93"/>
      <c r="W415" s="93"/>
    </row>
    <row r="416" spans="1:23">
      <c r="A416" s="93"/>
      <c r="B416" s="93"/>
      <c r="C416" s="93"/>
      <c r="D416" s="93"/>
      <c r="E416" s="93"/>
      <c r="F416" s="93"/>
      <c r="G416" s="93"/>
      <c r="H416" s="93"/>
      <c r="I416" s="93"/>
      <c r="J416" s="93"/>
      <c r="K416" s="93"/>
      <c r="L416" s="93"/>
      <c r="M416" s="93"/>
      <c r="N416" s="93"/>
      <c r="O416" s="93"/>
      <c r="P416" s="93"/>
      <c r="Q416" s="93"/>
      <c r="R416" s="93"/>
      <c r="S416" s="93"/>
      <c r="T416" s="93"/>
      <c r="U416" s="93"/>
      <c r="V416" s="93"/>
      <c r="W416" s="93"/>
    </row>
    <row r="417" spans="1:23">
      <c r="A417" s="93"/>
      <c r="B417" s="93"/>
      <c r="C417" s="93"/>
      <c r="D417" s="93"/>
      <c r="E417" s="93"/>
      <c r="F417" s="93"/>
      <c r="G417" s="93"/>
      <c r="H417" s="93"/>
      <c r="I417" s="93"/>
      <c r="J417" s="93"/>
      <c r="K417" s="93"/>
      <c r="L417" s="93"/>
      <c r="M417" s="93"/>
      <c r="N417" s="93"/>
      <c r="O417" s="93"/>
      <c r="P417" s="93"/>
      <c r="Q417" s="93"/>
      <c r="R417" s="93"/>
      <c r="S417" s="93"/>
      <c r="T417" s="93"/>
      <c r="U417" s="93"/>
      <c r="V417" s="93"/>
      <c r="W417" s="93"/>
    </row>
    <row r="418" spans="1:23">
      <c r="A418" s="93"/>
      <c r="B418" s="93"/>
      <c r="C418" s="93"/>
      <c r="D418" s="93"/>
      <c r="E418" s="93"/>
      <c r="F418" s="93"/>
      <c r="G418" s="93"/>
      <c r="H418" s="93"/>
      <c r="I418" s="93"/>
      <c r="J418" s="93"/>
      <c r="K418" s="93"/>
      <c r="L418" s="93"/>
      <c r="M418" s="93"/>
      <c r="N418" s="93"/>
      <c r="O418" s="93"/>
      <c r="P418" s="93"/>
      <c r="Q418" s="93"/>
      <c r="R418" s="93"/>
      <c r="S418" s="93"/>
      <c r="T418" s="93"/>
      <c r="U418" s="93"/>
      <c r="V418" s="93"/>
      <c r="W418" s="93"/>
    </row>
    <row r="419" spans="1:23">
      <c r="A419" s="93"/>
      <c r="B419" s="93"/>
      <c r="C419" s="93"/>
      <c r="D419" s="93"/>
      <c r="E419" s="93"/>
      <c r="F419" s="93"/>
      <c r="G419" s="93"/>
      <c r="H419" s="93"/>
      <c r="I419" s="93"/>
      <c r="J419" s="93"/>
      <c r="K419" s="93"/>
      <c r="L419" s="93"/>
      <c r="M419" s="93"/>
      <c r="N419" s="93"/>
      <c r="O419" s="93"/>
      <c r="P419" s="93"/>
      <c r="Q419" s="93"/>
      <c r="R419" s="93"/>
      <c r="S419" s="93"/>
      <c r="T419" s="93"/>
      <c r="U419" s="93"/>
      <c r="V419" s="93"/>
      <c r="W419" s="93"/>
    </row>
    <row r="420" spans="1:23">
      <c r="A420" s="93"/>
      <c r="B420" s="93"/>
      <c r="C420" s="93"/>
      <c r="D420" s="93"/>
      <c r="E420" s="93"/>
      <c r="F420" s="93"/>
      <c r="G420" s="93"/>
      <c r="H420" s="93"/>
      <c r="I420" s="93"/>
      <c r="J420" s="93"/>
      <c r="K420" s="93"/>
      <c r="L420" s="93"/>
      <c r="M420" s="93"/>
      <c r="N420" s="93"/>
      <c r="O420" s="93"/>
      <c r="P420" s="93"/>
      <c r="Q420" s="93"/>
      <c r="R420" s="93"/>
      <c r="S420" s="93"/>
      <c r="T420" s="93"/>
      <c r="U420" s="93"/>
      <c r="V420" s="93"/>
      <c r="W420" s="93"/>
    </row>
    <row r="421" spans="1:23">
      <c r="A421" s="93"/>
      <c r="B421" s="93"/>
      <c r="C421" s="93"/>
      <c r="D421" s="93"/>
      <c r="E421" s="93"/>
      <c r="F421" s="93"/>
      <c r="G421" s="93"/>
      <c r="H421" s="93"/>
      <c r="I421" s="93"/>
      <c r="J421" s="93"/>
      <c r="K421" s="93"/>
      <c r="L421" s="93"/>
      <c r="M421" s="93"/>
      <c r="N421" s="93"/>
      <c r="O421" s="93"/>
      <c r="P421" s="93"/>
      <c r="Q421" s="93"/>
      <c r="R421" s="93"/>
      <c r="S421" s="93"/>
      <c r="T421" s="93"/>
      <c r="U421" s="93"/>
      <c r="V421" s="93"/>
      <c r="W421" s="93"/>
    </row>
    <row r="422" spans="1:23">
      <c r="A422" s="93"/>
      <c r="B422" s="93"/>
      <c r="C422" s="93"/>
      <c r="D422" s="93"/>
      <c r="E422" s="93"/>
      <c r="F422" s="93"/>
      <c r="G422" s="93"/>
      <c r="H422" s="93"/>
      <c r="I422" s="93"/>
      <c r="J422" s="93"/>
      <c r="K422" s="93"/>
      <c r="L422" s="93"/>
      <c r="M422" s="93"/>
      <c r="N422" s="93"/>
      <c r="O422" s="93"/>
      <c r="P422" s="93"/>
      <c r="Q422" s="93"/>
      <c r="R422" s="93"/>
      <c r="S422" s="93"/>
      <c r="T422" s="93"/>
      <c r="U422" s="93"/>
      <c r="V422" s="93"/>
      <c r="W422" s="93"/>
    </row>
    <row r="423" spans="1:23">
      <c r="A423" s="93"/>
      <c r="B423" s="93"/>
      <c r="C423" s="93"/>
      <c r="D423" s="93"/>
      <c r="E423" s="93"/>
      <c r="F423" s="93"/>
      <c r="G423" s="93"/>
      <c r="H423" s="93"/>
      <c r="I423" s="93"/>
      <c r="J423" s="93"/>
      <c r="K423" s="93"/>
      <c r="L423" s="93"/>
      <c r="M423" s="93"/>
      <c r="N423" s="93"/>
      <c r="O423" s="93"/>
      <c r="P423" s="93"/>
      <c r="Q423" s="93"/>
      <c r="R423" s="93"/>
      <c r="S423" s="93"/>
      <c r="T423" s="93"/>
      <c r="U423" s="93"/>
      <c r="V423" s="93"/>
      <c r="W423" s="93"/>
    </row>
    <row r="424" spans="1:23">
      <c r="A424" s="93"/>
      <c r="B424" s="93"/>
      <c r="C424" s="93"/>
      <c r="D424" s="93"/>
      <c r="E424" s="93"/>
      <c r="F424" s="93"/>
      <c r="G424" s="93"/>
      <c r="H424" s="93"/>
      <c r="I424" s="93"/>
      <c r="J424" s="93"/>
      <c r="K424" s="93"/>
      <c r="L424" s="93"/>
      <c r="M424" s="93"/>
      <c r="N424" s="93"/>
      <c r="O424" s="93"/>
      <c r="P424" s="93"/>
      <c r="Q424" s="93"/>
      <c r="R424" s="93"/>
      <c r="S424" s="93"/>
      <c r="T424" s="93"/>
      <c r="U424" s="93"/>
      <c r="V424" s="93"/>
      <c r="W424" s="93"/>
    </row>
    <row r="425" spans="1:23">
      <c r="A425" s="93"/>
      <c r="B425" s="93"/>
      <c r="C425" s="93"/>
      <c r="D425" s="93"/>
      <c r="E425" s="93"/>
      <c r="F425" s="93"/>
      <c r="G425" s="93"/>
      <c r="H425" s="93"/>
      <c r="I425" s="93"/>
      <c r="J425" s="93"/>
      <c r="K425" s="93"/>
      <c r="L425" s="93"/>
      <c r="M425" s="93"/>
      <c r="N425" s="93"/>
      <c r="O425" s="93"/>
      <c r="P425" s="93"/>
      <c r="Q425" s="93"/>
      <c r="R425" s="93"/>
      <c r="S425" s="93"/>
      <c r="T425" s="93"/>
      <c r="U425" s="93"/>
      <c r="V425" s="93"/>
      <c r="W425" s="93"/>
    </row>
    <row r="426" spans="1:23">
      <c r="A426" s="93"/>
      <c r="B426" s="93"/>
      <c r="C426" s="93"/>
      <c r="D426" s="93"/>
      <c r="E426" s="93"/>
      <c r="F426" s="93"/>
      <c r="G426" s="93"/>
      <c r="H426" s="93"/>
      <c r="I426" s="93"/>
      <c r="J426" s="93"/>
      <c r="K426" s="93"/>
      <c r="L426" s="93"/>
      <c r="M426" s="93"/>
      <c r="N426" s="93"/>
      <c r="O426" s="93"/>
      <c r="P426" s="93"/>
      <c r="Q426" s="93"/>
      <c r="R426" s="93"/>
      <c r="S426" s="93"/>
      <c r="T426" s="93"/>
      <c r="U426" s="93"/>
      <c r="V426" s="93"/>
      <c r="W426" s="93"/>
    </row>
    <row r="427" spans="1:23">
      <c r="A427" s="93"/>
      <c r="B427" s="93"/>
      <c r="C427" s="93"/>
      <c r="D427" s="93"/>
      <c r="E427" s="93"/>
      <c r="F427" s="93"/>
      <c r="G427" s="93"/>
      <c r="H427" s="93"/>
      <c r="I427" s="93"/>
      <c r="J427" s="93"/>
      <c r="K427" s="93"/>
      <c r="L427" s="93"/>
      <c r="M427" s="93"/>
      <c r="N427" s="93"/>
      <c r="O427" s="93"/>
      <c r="P427" s="93"/>
      <c r="Q427" s="93"/>
      <c r="R427" s="93"/>
      <c r="S427" s="93"/>
      <c r="T427" s="93"/>
      <c r="U427" s="93"/>
      <c r="V427" s="93"/>
      <c r="W427" s="93"/>
    </row>
    <row r="428" spans="1:23">
      <c r="A428" s="93"/>
      <c r="B428" s="93"/>
      <c r="C428" s="93"/>
      <c r="D428" s="93"/>
      <c r="E428" s="93"/>
      <c r="F428" s="93"/>
      <c r="G428" s="93"/>
      <c r="H428" s="93"/>
      <c r="I428" s="93"/>
      <c r="J428" s="93"/>
      <c r="K428" s="93"/>
      <c r="L428" s="93"/>
      <c r="M428" s="93"/>
      <c r="N428" s="93"/>
      <c r="O428" s="93"/>
      <c r="P428" s="93"/>
      <c r="Q428" s="93"/>
      <c r="R428" s="93"/>
      <c r="S428" s="93"/>
      <c r="T428" s="93"/>
      <c r="U428" s="93"/>
      <c r="V428" s="93"/>
      <c r="W428" s="93"/>
    </row>
    <row r="429" spans="1:23">
      <c r="A429" s="93"/>
      <c r="B429" s="93"/>
      <c r="C429" s="93"/>
      <c r="D429" s="93"/>
      <c r="E429" s="93"/>
      <c r="F429" s="93"/>
      <c r="G429" s="93"/>
      <c r="H429" s="93"/>
      <c r="I429" s="93"/>
      <c r="J429" s="93"/>
      <c r="K429" s="93"/>
      <c r="L429" s="93"/>
      <c r="M429" s="93"/>
      <c r="N429" s="93"/>
      <c r="O429" s="93"/>
      <c r="P429" s="93"/>
      <c r="Q429" s="93"/>
      <c r="R429" s="93"/>
      <c r="S429" s="93"/>
      <c r="T429" s="93"/>
      <c r="U429" s="93"/>
      <c r="V429" s="93"/>
      <c r="W429" s="93"/>
    </row>
    <row r="430" spans="1:23">
      <c r="A430" s="93"/>
      <c r="B430" s="93"/>
      <c r="C430" s="93"/>
      <c r="D430" s="93"/>
      <c r="E430" s="93"/>
      <c r="F430" s="93"/>
      <c r="G430" s="93"/>
      <c r="H430" s="93"/>
      <c r="I430" s="93"/>
      <c r="J430" s="93"/>
      <c r="K430" s="93"/>
      <c r="L430" s="93"/>
      <c r="M430" s="93"/>
      <c r="N430" s="93"/>
      <c r="O430" s="93"/>
      <c r="P430" s="93"/>
      <c r="Q430" s="93"/>
      <c r="R430" s="93"/>
      <c r="S430" s="93"/>
      <c r="T430" s="93"/>
      <c r="U430" s="93"/>
      <c r="V430" s="93"/>
      <c r="W430" s="93"/>
    </row>
    <row r="431" spans="1:23">
      <c r="A431" s="93"/>
      <c r="B431" s="93"/>
      <c r="C431" s="93"/>
      <c r="D431" s="93"/>
      <c r="E431" s="93"/>
      <c r="F431" s="93"/>
      <c r="G431" s="93"/>
      <c r="H431" s="93"/>
      <c r="I431" s="93"/>
      <c r="J431" s="93"/>
      <c r="K431" s="93"/>
      <c r="L431" s="93"/>
      <c r="M431" s="93"/>
      <c r="N431" s="93"/>
      <c r="O431" s="93"/>
      <c r="P431" s="93"/>
      <c r="Q431" s="93"/>
      <c r="R431" s="93"/>
      <c r="S431" s="93"/>
      <c r="T431" s="93"/>
      <c r="U431" s="93"/>
      <c r="V431" s="93"/>
      <c r="W431" s="93"/>
    </row>
    <row r="432" spans="1:23">
      <c r="A432" s="93"/>
      <c r="B432" s="93"/>
      <c r="C432" s="93"/>
      <c r="D432" s="93"/>
      <c r="E432" s="93"/>
      <c r="F432" s="93"/>
      <c r="G432" s="93"/>
      <c r="H432" s="93"/>
      <c r="I432" s="93"/>
      <c r="J432" s="93"/>
      <c r="K432" s="93"/>
      <c r="L432" s="93"/>
      <c r="M432" s="93"/>
      <c r="N432" s="93"/>
      <c r="O432" s="93"/>
      <c r="P432" s="93"/>
      <c r="Q432" s="93"/>
      <c r="R432" s="93"/>
      <c r="S432" s="93"/>
      <c r="T432" s="93"/>
      <c r="U432" s="93"/>
      <c r="V432" s="93"/>
      <c r="W432" s="93"/>
    </row>
    <row r="433" spans="1:23">
      <c r="A433" s="93"/>
      <c r="B433" s="93"/>
      <c r="C433" s="93"/>
      <c r="D433" s="93"/>
      <c r="E433" s="93"/>
      <c r="F433" s="93"/>
      <c r="G433" s="93"/>
      <c r="H433" s="93"/>
      <c r="I433" s="93"/>
      <c r="J433" s="93"/>
      <c r="K433" s="93"/>
      <c r="L433" s="93"/>
      <c r="M433" s="93"/>
      <c r="N433" s="93"/>
      <c r="O433" s="93"/>
      <c r="P433" s="93"/>
      <c r="Q433" s="93"/>
      <c r="R433" s="93"/>
      <c r="S433" s="93"/>
      <c r="T433" s="93"/>
      <c r="U433" s="93"/>
      <c r="V433" s="93"/>
      <c r="W433" s="93"/>
    </row>
    <row r="434" spans="1:23">
      <c r="A434" s="93"/>
      <c r="B434" s="93"/>
      <c r="C434" s="93"/>
      <c r="D434" s="93"/>
      <c r="E434" s="93"/>
      <c r="F434" s="93"/>
      <c r="G434" s="93"/>
      <c r="H434" s="93"/>
      <c r="I434" s="93"/>
      <c r="J434" s="93"/>
      <c r="K434" s="93"/>
      <c r="L434" s="93"/>
      <c r="M434" s="93"/>
      <c r="N434" s="93"/>
      <c r="O434" s="93"/>
      <c r="P434" s="93"/>
      <c r="Q434" s="93"/>
      <c r="R434" s="93"/>
      <c r="S434" s="93"/>
      <c r="T434" s="93"/>
      <c r="U434" s="93"/>
      <c r="V434" s="93"/>
      <c r="W434" s="93"/>
    </row>
    <row r="435" spans="1:23">
      <c r="A435" s="93"/>
      <c r="B435" s="93"/>
      <c r="C435" s="93"/>
      <c r="D435" s="93"/>
      <c r="E435" s="93"/>
      <c r="F435" s="93"/>
      <c r="G435" s="93"/>
      <c r="H435" s="93"/>
      <c r="I435" s="93"/>
      <c r="J435" s="93"/>
      <c r="K435" s="93"/>
      <c r="L435" s="93"/>
      <c r="M435" s="93"/>
      <c r="N435" s="93"/>
      <c r="O435" s="93"/>
      <c r="P435" s="93"/>
      <c r="Q435" s="93"/>
      <c r="R435" s="93"/>
      <c r="S435" s="93"/>
      <c r="T435" s="93"/>
      <c r="U435" s="93"/>
      <c r="V435" s="93"/>
      <c r="W435" s="93"/>
    </row>
    <row r="436" spans="1:23">
      <c r="A436" s="93"/>
      <c r="B436" s="93"/>
      <c r="C436" s="93"/>
      <c r="D436" s="93"/>
      <c r="E436" s="93"/>
      <c r="F436" s="93"/>
      <c r="G436" s="93"/>
      <c r="H436" s="93"/>
      <c r="I436" s="93"/>
      <c r="J436" s="93"/>
      <c r="K436" s="93"/>
      <c r="L436" s="93"/>
      <c r="M436" s="93"/>
      <c r="N436" s="93"/>
      <c r="O436" s="93"/>
      <c r="P436" s="93"/>
      <c r="Q436" s="93"/>
      <c r="R436" s="93"/>
      <c r="S436" s="93"/>
      <c r="T436" s="93"/>
      <c r="U436" s="93"/>
      <c r="V436" s="93"/>
      <c r="W436" s="93"/>
    </row>
    <row r="437" spans="1:23">
      <c r="A437" s="93"/>
      <c r="B437" s="93"/>
      <c r="C437" s="93"/>
      <c r="D437" s="93"/>
      <c r="E437" s="93"/>
      <c r="F437" s="93"/>
      <c r="G437" s="93"/>
      <c r="H437" s="93"/>
      <c r="I437" s="93"/>
      <c r="J437" s="93"/>
      <c r="K437" s="93"/>
      <c r="L437" s="93"/>
      <c r="M437" s="93"/>
      <c r="N437" s="93"/>
      <c r="O437" s="93"/>
      <c r="P437" s="93"/>
      <c r="Q437" s="93"/>
      <c r="R437" s="93"/>
      <c r="S437" s="93"/>
      <c r="T437" s="93"/>
      <c r="U437" s="93"/>
      <c r="V437" s="93"/>
      <c r="W437" s="93"/>
    </row>
    <row r="438" spans="1:23">
      <c r="A438" s="93"/>
      <c r="B438" s="93"/>
      <c r="C438" s="93"/>
      <c r="D438" s="93"/>
      <c r="E438" s="93"/>
      <c r="F438" s="93"/>
      <c r="G438" s="93"/>
      <c r="H438" s="93"/>
      <c r="I438" s="93"/>
      <c r="J438" s="93"/>
      <c r="K438" s="93"/>
      <c r="L438" s="93"/>
      <c r="M438" s="93"/>
      <c r="N438" s="93"/>
      <c r="O438" s="93"/>
      <c r="P438" s="93"/>
      <c r="Q438" s="93"/>
      <c r="R438" s="93"/>
      <c r="S438" s="93"/>
      <c r="T438" s="93"/>
      <c r="U438" s="93"/>
      <c r="V438" s="93"/>
      <c r="W438" s="93"/>
    </row>
    <row r="439" spans="1:23">
      <c r="A439" s="93"/>
      <c r="B439" s="93"/>
      <c r="C439" s="93"/>
      <c r="D439" s="93"/>
      <c r="E439" s="93"/>
      <c r="F439" s="93"/>
      <c r="G439" s="93"/>
      <c r="H439" s="93"/>
      <c r="I439" s="93"/>
      <c r="J439" s="93"/>
      <c r="K439" s="93"/>
      <c r="L439" s="93"/>
      <c r="M439" s="93"/>
      <c r="N439" s="93"/>
      <c r="O439" s="93"/>
      <c r="P439" s="93"/>
      <c r="Q439" s="93"/>
      <c r="R439" s="93"/>
      <c r="S439" s="93"/>
      <c r="T439" s="93"/>
      <c r="U439" s="93"/>
      <c r="V439" s="93"/>
      <c r="W439" s="93"/>
    </row>
    <row r="440" spans="1:23">
      <c r="A440" s="93"/>
      <c r="B440" s="93"/>
      <c r="C440" s="93"/>
      <c r="D440" s="93"/>
      <c r="E440" s="93"/>
      <c r="F440" s="93"/>
      <c r="G440" s="93"/>
      <c r="H440" s="93"/>
      <c r="I440" s="93"/>
      <c r="J440" s="93"/>
      <c r="K440" s="93"/>
      <c r="L440" s="93"/>
      <c r="M440" s="93"/>
      <c r="N440" s="93"/>
      <c r="O440" s="93"/>
      <c r="P440" s="93"/>
      <c r="Q440" s="93"/>
      <c r="R440" s="93"/>
      <c r="S440" s="93"/>
      <c r="T440" s="93"/>
      <c r="U440" s="93"/>
      <c r="V440" s="93"/>
      <c r="W440" s="93"/>
    </row>
    <row r="441" spans="1:23">
      <c r="A441" s="93"/>
      <c r="B441" s="93"/>
      <c r="C441" s="93"/>
      <c r="D441" s="93"/>
      <c r="E441" s="93"/>
      <c r="F441" s="93"/>
      <c r="G441" s="93"/>
      <c r="H441" s="93"/>
      <c r="I441" s="93"/>
      <c r="J441" s="93"/>
      <c r="K441" s="93"/>
      <c r="L441" s="93"/>
      <c r="M441" s="93"/>
      <c r="N441" s="93"/>
      <c r="O441" s="93"/>
      <c r="P441" s="93"/>
      <c r="Q441" s="93"/>
      <c r="R441" s="93"/>
      <c r="S441" s="93"/>
      <c r="T441" s="93"/>
      <c r="U441" s="93"/>
      <c r="V441" s="93"/>
      <c r="W441" s="93"/>
    </row>
    <row r="442" spans="1:23">
      <c r="A442" s="93"/>
      <c r="B442" s="93"/>
      <c r="C442" s="93"/>
      <c r="D442" s="93"/>
      <c r="E442" s="93"/>
      <c r="F442" s="93"/>
      <c r="G442" s="93"/>
      <c r="H442" s="93"/>
      <c r="I442" s="93"/>
      <c r="J442" s="93"/>
      <c r="K442" s="93"/>
      <c r="L442" s="93"/>
      <c r="M442" s="93"/>
      <c r="N442" s="93"/>
      <c r="O442" s="93"/>
      <c r="P442" s="93"/>
      <c r="Q442" s="93"/>
      <c r="R442" s="93"/>
      <c r="S442" s="93"/>
      <c r="T442" s="93"/>
      <c r="U442" s="93"/>
      <c r="V442" s="93"/>
      <c r="W442" s="93"/>
    </row>
    <row r="443" spans="1:23">
      <c r="A443" s="93"/>
      <c r="B443" s="93"/>
      <c r="C443" s="93"/>
      <c r="D443" s="93"/>
      <c r="E443" s="93"/>
      <c r="F443" s="93"/>
      <c r="G443" s="93"/>
      <c r="H443" s="93"/>
      <c r="I443" s="93"/>
      <c r="J443" s="93"/>
      <c r="K443" s="93"/>
      <c r="L443" s="93"/>
      <c r="M443" s="93"/>
      <c r="N443" s="93"/>
      <c r="O443" s="93"/>
      <c r="P443" s="93"/>
      <c r="Q443" s="93"/>
      <c r="R443" s="93"/>
      <c r="S443" s="93"/>
      <c r="T443" s="93"/>
      <c r="U443" s="93"/>
      <c r="V443" s="93"/>
      <c r="W443" s="93"/>
    </row>
    <row r="444" spans="1:23">
      <c r="A444" s="93"/>
      <c r="B444" s="93"/>
      <c r="C444" s="93"/>
      <c r="D444" s="93"/>
      <c r="E444" s="93"/>
      <c r="F444" s="93"/>
      <c r="G444" s="93"/>
      <c r="H444" s="93"/>
      <c r="I444" s="93"/>
      <c r="J444" s="93"/>
      <c r="K444" s="93"/>
      <c r="L444" s="93"/>
      <c r="M444" s="93"/>
      <c r="N444" s="93"/>
      <c r="O444" s="93"/>
      <c r="P444" s="93"/>
      <c r="Q444" s="93"/>
      <c r="R444" s="93"/>
      <c r="S444" s="93"/>
      <c r="T444" s="93"/>
      <c r="U444" s="93"/>
      <c r="V444" s="93"/>
      <c r="W444" s="93"/>
    </row>
    <row r="445" spans="1:23">
      <c r="A445" s="93"/>
      <c r="B445" s="93"/>
      <c r="C445" s="93"/>
      <c r="D445" s="93"/>
      <c r="E445" s="93"/>
      <c r="F445" s="93"/>
      <c r="G445" s="93"/>
      <c r="H445" s="93"/>
      <c r="I445" s="93"/>
      <c r="J445" s="93"/>
      <c r="K445" s="93"/>
      <c r="L445" s="93"/>
      <c r="M445" s="93"/>
      <c r="N445" s="93"/>
      <c r="O445" s="93"/>
      <c r="P445" s="93"/>
      <c r="Q445" s="93"/>
      <c r="R445" s="93"/>
      <c r="S445" s="93"/>
      <c r="T445" s="93"/>
      <c r="U445" s="93"/>
      <c r="V445" s="93"/>
      <c r="W445" s="93"/>
    </row>
    <row r="446" spans="1:23">
      <c r="A446" s="93"/>
      <c r="B446" s="93"/>
      <c r="C446" s="93"/>
      <c r="D446" s="93"/>
      <c r="E446" s="93"/>
      <c r="F446" s="93"/>
      <c r="G446" s="93"/>
      <c r="H446" s="93"/>
      <c r="I446" s="93"/>
      <c r="J446" s="93"/>
      <c r="K446" s="93"/>
      <c r="L446" s="93"/>
      <c r="M446" s="93"/>
      <c r="N446" s="93"/>
      <c r="O446" s="93"/>
      <c r="P446" s="93"/>
      <c r="Q446" s="93"/>
      <c r="R446" s="93"/>
      <c r="S446" s="93"/>
      <c r="T446" s="93"/>
      <c r="U446" s="93"/>
      <c r="V446" s="93"/>
      <c r="W446" s="93"/>
    </row>
    <row r="447" spans="1:23">
      <c r="A447" s="93"/>
      <c r="B447" s="93"/>
      <c r="C447" s="93"/>
      <c r="D447" s="93"/>
      <c r="E447" s="93"/>
      <c r="F447" s="93"/>
      <c r="G447" s="93"/>
      <c r="H447" s="93"/>
      <c r="I447" s="93"/>
      <c r="J447" s="93"/>
      <c r="K447" s="93"/>
      <c r="L447" s="93"/>
      <c r="M447" s="93"/>
      <c r="N447" s="93"/>
      <c r="O447" s="93"/>
      <c r="P447" s="93"/>
      <c r="Q447" s="93"/>
      <c r="R447" s="93"/>
      <c r="S447" s="93"/>
      <c r="T447" s="93"/>
      <c r="U447" s="93"/>
      <c r="V447" s="93"/>
      <c r="W447" s="93"/>
    </row>
    <row r="448" spans="1:23">
      <c r="A448" s="93"/>
      <c r="B448" s="93"/>
      <c r="C448" s="93"/>
      <c r="D448" s="93"/>
      <c r="E448" s="93"/>
      <c r="F448" s="93"/>
      <c r="G448" s="93"/>
      <c r="H448" s="93"/>
      <c r="I448" s="93"/>
      <c r="J448" s="93"/>
      <c r="K448" s="93"/>
      <c r="L448" s="93"/>
      <c r="M448" s="93"/>
      <c r="N448" s="93"/>
      <c r="O448" s="93"/>
      <c r="P448" s="93"/>
      <c r="Q448" s="93"/>
      <c r="R448" s="93"/>
      <c r="S448" s="93"/>
      <c r="T448" s="93"/>
      <c r="U448" s="93"/>
      <c r="V448" s="93"/>
      <c r="W448" s="93"/>
    </row>
    <row r="449" spans="1:23">
      <c r="A449" s="93"/>
      <c r="B449" s="93"/>
      <c r="C449" s="93"/>
      <c r="D449" s="93"/>
      <c r="E449" s="93"/>
      <c r="F449" s="93"/>
      <c r="G449" s="93"/>
      <c r="H449" s="93"/>
      <c r="I449" s="93"/>
      <c r="J449" s="93"/>
      <c r="K449" s="93"/>
      <c r="L449" s="93"/>
      <c r="M449" s="93"/>
      <c r="N449" s="93"/>
      <c r="O449" s="93"/>
      <c r="P449" s="93"/>
      <c r="Q449" s="93"/>
      <c r="R449" s="93"/>
      <c r="S449" s="93"/>
      <c r="T449" s="93"/>
      <c r="U449" s="93"/>
      <c r="V449" s="93"/>
      <c r="W449" s="93"/>
    </row>
    <row r="450" spans="1:23">
      <c r="A450" s="93"/>
      <c r="B450" s="93"/>
      <c r="C450" s="93"/>
      <c r="D450" s="93"/>
      <c r="E450" s="93"/>
      <c r="F450" s="93"/>
      <c r="G450" s="93"/>
      <c r="H450" s="93"/>
      <c r="I450" s="93"/>
      <c r="J450" s="93"/>
      <c r="K450" s="93"/>
      <c r="L450" s="93"/>
      <c r="M450" s="93"/>
      <c r="N450" s="93"/>
      <c r="O450" s="93"/>
      <c r="P450" s="93"/>
      <c r="Q450" s="93"/>
      <c r="R450" s="93"/>
      <c r="S450" s="93"/>
      <c r="T450" s="93"/>
      <c r="U450" s="93"/>
      <c r="V450" s="93"/>
      <c r="W450" s="93"/>
    </row>
    <row r="451" spans="1:23">
      <c r="A451" s="93"/>
      <c r="B451" s="93"/>
      <c r="C451" s="93"/>
      <c r="D451" s="93"/>
      <c r="E451" s="93"/>
      <c r="F451" s="93"/>
      <c r="G451" s="93"/>
      <c r="H451" s="93"/>
      <c r="I451" s="93"/>
      <c r="J451" s="93"/>
      <c r="K451" s="93"/>
      <c r="L451" s="93"/>
      <c r="M451" s="93"/>
      <c r="N451" s="93"/>
      <c r="O451" s="93"/>
      <c r="P451" s="93"/>
      <c r="Q451" s="93"/>
      <c r="R451" s="93"/>
      <c r="S451" s="93"/>
      <c r="T451" s="93"/>
      <c r="U451" s="93"/>
      <c r="V451" s="93"/>
      <c r="W451" s="93"/>
    </row>
    <row r="452" spans="1:23">
      <c r="A452" s="93"/>
      <c r="B452" s="93"/>
      <c r="C452" s="93"/>
      <c r="D452" s="93"/>
      <c r="E452" s="93"/>
      <c r="F452" s="93"/>
      <c r="G452" s="93"/>
      <c r="H452" s="93"/>
      <c r="I452" s="93"/>
      <c r="J452" s="93"/>
      <c r="K452" s="93"/>
      <c r="L452" s="93"/>
      <c r="M452" s="93"/>
      <c r="N452" s="93"/>
      <c r="O452" s="93"/>
      <c r="P452" s="93"/>
      <c r="Q452" s="93"/>
      <c r="R452" s="93"/>
      <c r="S452" s="93"/>
      <c r="T452" s="93"/>
      <c r="U452" s="93"/>
      <c r="V452" s="93"/>
      <c r="W452" s="93"/>
    </row>
    <row r="453" spans="1:23">
      <c r="A453" s="93"/>
      <c r="B453" s="93"/>
      <c r="C453" s="93"/>
      <c r="D453" s="93"/>
      <c r="E453" s="93"/>
      <c r="F453" s="93"/>
      <c r="G453" s="93"/>
      <c r="H453" s="93"/>
      <c r="I453" s="93"/>
      <c r="J453" s="93"/>
      <c r="K453" s="93"/>
      <c r="L453" s="93"/>
      <c r="M453" s="93"/>
      <c r="N453" s="93"/>
      <c r="O453" s="93"/>
      <c r="P453" s="93"/>
      <c r="Q453" s="93"/>
      <c r="R453" s="93"/>
      <c r="S453" s="93"/>
      <c r="T453" s="93"/>
      <c r="U453" s="93"/>
      <c r="V453" s="93"/>
      <c r="W453" s="93"/>
    </row>
    <row r="454" spans="1:23">
      <c r="A454" s="93"/>
      <c r="B454" s="93"/>
      <c r="C454" s="93"/>
      <c r="D454" s="93"/>
      <c r="E454" s="93"/>
      <c r="F454" s="93"/>
      <c r="G454" s="93"/>
      <c r="H454" s="93"/>
      <c r="I454" s="93"/>
      <c r="J454" s="93"/>
      <c r="K454" s="93"/>
      <c r="L454" s="93"/>
      <c r="M454" s="93"/>
      <c r="N454" s="93"/>
      <c r="O454" s="93"/>
      <c r="P454" s="93"/>
      <c r="Q454" s="93"/>
      <c r="R454" s="93"/>
      <c r="S454" s="93"/>
      <c r="T454" s="93"/>
      <c r="U454" s="93"/>
      <c r="V454" s="93"/>
      <c r="W454" s="93"/>
    </row>
    <row r="455" spans="1:23">
      <c r="A455" s="93"/>
      <c r="B455" s="93"/>
      <c r="C455" s="93"/>
      <c r="D455" s="93"/>
      <c r="E455" s="93"/>
      <c r="F455" s="93"/>
      <c r="G455" s="93"/>
      <c r="H455" s="93"/>
      <c r="I455" s="93"/>
      <c r="J455" s="93"/>
      <c r="K455" s="93"/>
      <c r="L455" s="93"/>
      <c r="M455" s="93"/>
      <c r="N455" s="93"/>
      <c r="O455" s="93"/>
      <c r="P455" s="93"/>
      <c r="Q455" s="93"/>
      <c r="R455" s="93"/>
      <c r="S455" s="93"/>
      <c r="T455" s="93"/>
      <c r="U455" s="93"/>
      <c r="V455" s="93"/>
      <c r="W455" s="93"/>
    </row>
    <row r="456" spans="1:23">
      <c r="A456" s="93"/>
      <c r="B456" s="93"/>
      <c r="C456" s="93"/>
      <c r="D456" s="93"/>
      <c r="E456" s="93"/>
      <c r="F456" s="93"/>
      <c r="G456" s="93"/>
      <c r="H456" s="93"/>
      <c r="I456" s="93"/>
      <c r="J456" s="93"/>
      <c r="K456" s="93"/>
      <c r="L456" s="93"/>
      <c r="M456" s="93"/>
      <c r="N456" s="93"/>
      <c r="O456" s="93"/>
      <c r="P456" s="93"/>
      <c r="Q456" s="93"/>
      <c r="R456" s="93"/>
      <c r="S456" s="93"/>
      <c r="T456" s="93"/>
      <c r="U456" s="93"/>
      <c r="V456" s="93"/>
      <c r="W456" s="93"/>
    </row>
    <row r="457" spans="1:23">
      <c r="A457" s="93"/>
      <c r="B457" s="93"/>
      <c r="C457" s="93"/>
      <c r="D457" s="93"/>
      <c r="E457" s="93"/>
      <c r="F457" s="93"/>
      <c r="G457" s="93"/>
      <c r="H457" s="93"/>
      <c r="I457" s="93"/>
      <c r="J457" s="93"/>
      <c r="K457" s="93"/>
      <c r="L457" s="93"/>
      <c r="M457" s="93"/>
      <c r="N457" s="93"/>
      <c r="O457" s="93"/>
      <c r="P457" s="93"/>
      <c r="Q457" s="93"/>
      <c r="R457" s="93"/>
      <c r="S457" s="93"/>
      <c r="T457" s="93"/>
      <c r="U457" s="93"/>
      <c r="V457" s="93"/>
      <c r="W457" s="93"/>
    </row>
    <row r="458" spans="1:23">
      <c r="A458" s="93"/>
      <c r="B458" s="93"/>
      <c r="C458" s="93"/>
      <c r="D458" s="93"/>
      <c r="E458" s="93"/>
      <c r="F458" s="93"/>
      <c r="G458" s="93"/>
      <c r="H458" s="93"/>
      <c r="I458" s="93"/>
      <c r="J458" s="93"/>
      <c r="K458" s="93"/>
      <c r="L458" s="93"/>
      <c r="M458" s="93"/>
      <c r="N458" s="93"/>
      <c r="O458" s="93"/>
      <c r="P458" s="93"/>
      <c r="Q458" s="93"/>
      <c r="R458" s="93"/>
      <c r="S458" s="93"/>
      <c r="T458" s="93"/>
      <c r="U458" s="93"/>
      <c r="V458" s="93"/>
      <c r="W458" s="93"/>
    </row>
    <row r="459" spans="1:23">
      <c r="A459" s="93"/>
      <c r="B459" s="93"/>
      <c r="C459" s="93"/>
      <c r="D459" s="93"/>
      <c r="E459" s="93"/>
      <c r="F459" s="93"/>
      <c r="G459" s="93"/>
      <c r="H459" s="93"/>
      <c r="I459" s="93"/>
      <c r="J459" s="93"/>
      <c r="K459" s="93"/>
      <c r="L459" s="93"/>
      <c r="M459" s="93"/>
      <c r="N459" s="93"/>
      <c r="O459" s="93"/>
      <c r="P459" s="93"/>
      <c r="Q459" s="93"/>
      <c r="R459" s="93"/>
      <c r="S459" s="93"/>
      <c r="T459" s="93"/>
      <c r="U459" s="93"/>
      <c r="V459" s="93"/>
      <c r="W459" s="93"/>
    </row>
    <row r="460" spans="1:23">
      <c r="A460" s="93"/>
      <c r="B460" s="93"/>
      <c r="C460" s="93"/>
      <c r="D460" s="93"/>
      <c r="E460" s="93"/>
      <c r="F460" s="93"/>
      <c r="G460" s="93"/>
      <c r="H460" s="93"/>
      <c r="I460" s="93"/>
      <c r="J460" s="93"/>
      <c r="K460" s="93"/>
      <c r="L460" s="93"/>
      <c r="M460" s="93"/>
      <c r="N460" s="93"/>
      <c r="O460" s="93"/>
      <c r="P460" s="93"/>
      <c r="Q460" s="93"/>
      <c r="R460" s="93"/>
      <c r="S460" s="93"/>
      <c r="T460" s="93"/>
      <c r="U460" s="93"/>
      <c r="V460" s="93"/>
      <c r="W460" s="93"/>
    </row>
    <row r="461" spans="1:23">
      <c r="A461" s="93"/>
      <c r="B461" s="93"/>
      <c r="C461" s="93"/>
      <c r="D461" s="93"/>
      <c r="E461" s="93"/>
      <c r="F461" s="93"/>
      <c r="G461" s="93"/>
      <c r="H461" s="93"/>
      <c r="I461" s="93"/>
      <c r="J461" s="93"/>
      <c r="K461" s="93"/>
      <c r="L461" s="93"/>
      <c r="M461" s="93"/>
      <c r="N461" s="93"/>
      <c r="O461" s="93"/>
      <c r="P461" s="93"/>
      <c r="Q461" s="93"/>
      <c r="R461" s="93"/>
      <c r="S461" s="93"/>
      <c r="T461" s="93"/>
      <c r="U461" s="93"/>
      <c r="V461" s="93"/>
      <c r="W461" s="93"/>
    </row>
    <row r="462" spans="1:23">
      <c r="A462" s="93"/>
      <c r="B462" s="93"/>
      <c r="C462" s="93"/>
      <c r="D462" s="93"/>
      <c r="E462" s="93"/>
      <c r="F462" s="93"/>
      <c r="G462" s="93"/>
      <c r="H462" s="93"/>
      <c r="I462" s="93"/>
      <c r="J462" s="93"/>
      <c r="K462" s="93"/>
      <c r="L462" s="93"/>
      <c r="M462" s="93"/>
      <c r="N462" s="93"/>
      <c r="O462" s="93"/>
      <c r="P462" s="93"/>
      <c r="Q462" s="93"/>
      <c r="R462" s="93"/>
      <c r="S462" s="93"/>
      <c r="T462" s="93"/>
      <c r="U462" s="93"/>
      <c r="V462" s="93"/>
      <c r="W462" s="93"/>
    </row>
    <row r="463" spans="1:23">
      <c r="A463" s="93"/>
      <c r="B463" s="93"/>
      <c r="C463" s="93"/>
      <c r="D463" s="93"/>
      <c r="E463" s="93"/>
      <c r="F463" s="93"/>
      <c r="G463" s="93"/>
      <c r="H463" s="93"/>
      <c r="I463" s="93"/>
      <c r="J463" s="93"/>
      <c r="K463" s="93"/>
      <c r="L463" s="93"/>
      <c r="M463" s="93"/>
      <c r="N463" s="93"/>
      <c r="O463" s="93"/>
      <c r="P463" s="93"/>
      <c r="Q463" s="93"/>
      <c r="R463" s="93"/>
      <c r="S463" s="93"/>
      <c r="T463" s="93"/>
      <c r="U463" s="93"/>
      <c r="V463" s="93"/>
      <c r="W463" s="93"/>
    </row>
    <row r="464" spans="1:23">
      <c r="A464" s="93"/>
      <c r="B464" s="93"/>
      <c r="C464" s="93"/>
      <c r="D464" s="93"/>
      <c r="E464" s="93"/>
      <c r="F464" s="93"/>
      <c r="G464" s="93"/>
      <c r="H464" s="93"/>
      <c r="I464" s="93"/>
      <c r="J464" s="93"/>
      <c r="K464" s="93"/>
      <c r="L464" s="93"/>
      <c r="M464" s="93"/>
      <c r="N464" s="93"/>
      <c r="O464" s="93"/>
      <c r="P464" s="93"/>
      <c r="Q464" s="93"/>
      <c r="R464" s="93"/>
      <c r="S464" s="93"/>
      <c r="T464" s="93"/>
      <c r="U464" s="93"/>
      <c r="V464" s="93"/>
      <c r="W464" s="93"/>
    </row>
    <row r="465" spans="1:23">
      <c r="A465" s="93"/>
      <c r="B465" s="93"/>
      <c r="C465" s="93"/>
      <c r="D465" s="93"/>
      <c r="E465" s="93"/>
      <c r="F465" s="93"/>
      <c r="G465" s="93"/>
      <c r="H465" s="93"/>
      <c r="I465" s="93"/>
      <c r="J465" s="93"/>
      <c r="K465" s="93"/>
      <c r="L465" s="93"/>
      <c r="M465" s="93"/>
      <c r="N465" s="93"/>
      <c r="O465" s="93"/>
      <c r="P465" s="93"/>
      <c r="Q465" s="93"/>
      <c r="R465" s="93"/>
      <c r="S465" s="93"/>
      <c r="T465" s="93"/>
      <c r="U465" s="93"/>
      <c r="V465" s="93"/>
      <c r="W465" s="93"/>
    </row>
    <row r="466" spans="1:23">
      <c r="A466" s="93"/>
      <c r="B466" s="93"/>
      <c r="C466" s="93"/>
      <c r="D466" s="93"/>
      <c r="E466" s="93"/>
      <c r="F466" s="93"/>
      <c r="G466" s="93"/>
      <c r="H466" s="93"/>
      <c r="I466" s="93"/>
      <c r="J466" s="93"/>
      <c r="K466" s="93"/>
      <c r="L466" s="93"/>
      <c r="M466" s="93"/>
      <c r="N466" s="93"/>
      <c r="O466" s="93"/>
      <c r="P466" s="93"/>
      <c r="Q466" s="93"/>
      <c r="R466" s="93"/>
      <c r="S466" s="93"/>
      <c r="T466" s="93"/>
      <c r="U466" s="93"/>
      <c r="V466" s="93"/>
      <c r="W466" s="93"/>
    </row>
    <row r="467" spans="1:23">
      <c r="A467" s="93"/>
      <c r="B467" s="93"/>
      <c r="C467" s="93"/>
      <c r="D467" s="93"/>
      <c r="E467" s="93"/>
      <c r="F467" s="93"/>
      <c r="G467" s="93"/>
      <c r="H467" s="93"/>
      <c r="I467" s="93"/>
      <c r="J467" s="93"/>
      <c r="K467" s="93"/>
      <c r="L467" s="93"/>
      <c r="M467" s="93"/>
      <c r="N467" s="93"/>
      <c r="O467" s="93"/>
      <c r="P467" s="93"/>
      <c r="Q467" s="93"/>
      <c r="R467" s="93"/>
      <c r="S467" s="93"/>
      <c r="T467" s="93"/>
      <c r="U467" s="93"/>
      <c r="V467" s="93"/>
      <c r="W467" s="93"/>
    </row>
    <row r="468" spans="1:23">
      <c r="A468" s="93"/>
      <c r="B468" s="93"/>
      <c r="C468" s="93"/>
      <c r="D468" s="93"/>
      <c r="E468" s="93"/>
      <c r="F468" s="93"/>
      <c r="G468" s="93"/>
      <c r="H468" s="93"/>
      <c r="I468" s="93"/>
      <c r="J468" s="93"/>
      <c r="K468" s="93"/>
      <c r="L468" s="93"/>
      <c r="M468" s="93"/>
      <c r="N468" s="93"/>
      <c r="O468" s="93"/>
      <c r="P468" s="93"/>
      <c r="Q468" s="93"/>
      <c r="R468" s="93"/>
      <c r="S468" s="93"/>
      <c r="T468" s="93"/>
      <c r="U468" s="93"/>
      <c r="V468" s="93"/>
      <c r="W468" s="93"/>
    </row>
    <row r="469" spans="1:23">
      <c r="A469" s="93"/>
      <c r="B469" s="93"/>
      <c r="C469" s="93"/>
      <c r="D469" s="93"/>
      <c r="E469" s="93"/>
      <c r="F469" s="93"/>
      <c r="G469" s="93"/>
      <c r="H469" s="93"/>
      <c r="I469" s="93"/>
      <c r="J469" s="93"/>
      <c r="K469" s="93"/>
      <c r="L469" s="93"/>
      <c r="M469" s="93"/>
      <c r="N469" s="93"/>
      <c r="O469" s="93"/>
      <c r="P469" s="93"/>
      <c r="Q469" s="93"/>
      <c r="R469" s="93"/>
      <c r="S469" s="93"/>
      <c r="T469" s="93"/>
      <c r="U469" s="93"/>
      <c r="V469" s="93"/>
      <c r="W469" s="93"/>
    </row>
    <row r="470" spans="1:23">
      <c r="A470" s="93"/>
      <c r="B470" s="93"/>
      <c r="C470" s="93"/>
      <c r="D470" s="93"/>
      <c r="E470" s="93"/>
      <c r="F470" s="93"/>
      <c r="G470" s="93"/>
      <c r="H470" s="93"/>
      <c r="I470" s="93"/>
      <c r="J470" s="93"/>
      <c r="K470" s="93"/>
      <c r="L470" s="93"/>
      <c r="M470" s="93"/>
      <c r="N470" s="93"/>
      <c r="O470" s="93"/>
      <c r="P470" s="93"/>
      <c r="Q470" s="93"/>
      <c r="R470" s="93"/>
      <c r="S470" s="93"/>
      <c r="T470" s="93"/>
      <c r="U470" s="93"/>
      <c r="V470" s="93"/>
      <c r="W470" s="93"/>
    </row>
    <row r="471" spans="1:23">
      <c r="A471" s="93"/>
      <c r="B471" s="93"/>
      <c r="C471" s="93"/>
      <c r="D471" s="93"/>
      <c r="E471" s="93"/>
      <c r="F471" s="93"/>
      <c r="G471" s="93"/>
      <c r="H471" s="93"/>
      <c r="I471" s="93"/>
      <c r="J471" s="93"/>
      <c r="K471" s="93"/>
      <c r="L471" s="93"/>
      <c r="M471" s="93"/>
      <c r="N471" s="93"/>
      <c r="O471" s="93"/>
      <c r="P471" s="93"/>
      <c r="Q471" s="93"/>
      <c r="R471" s="93"/>
      <c r="S471" s="93"/>
      <c r="T471" s="93"/>
      <c r="U471" s="93"/>
      <c r="V471" s="93"/>
      <c r="W471" s="93"/>
    </row>
    <row r="472" spans="1:23">
      <c r="A472" s="93"/>
      <c r="B472" s="93"/>
      <c r="C472" s="93"/>
      <c r="D472" s="93"/>
      <c r="E472" s="93"/>
      <c r="F472" s="93"/>
      <c r="G472" s="93"/>
      <c r="H472" s="93"/>
      <c r="I472" s="93"/>
      <c r="J472" s="93"/>
      <c r="K472" s="93"/>
      <c r="L472" s="93"/>
      <c r="M472" s="93"/>
      <c r="N472" s="93"/>
      <c r="O472" s="93"/>
      <c r="P472" s="93"/>
      <c r="Q472" s="93"/>
      <c r="R472" s="93"/>
      <c r="S472" s="93"/>
      <c r="T472" s="93"/>
      <c r="U472" s="93"/>
      <c r="V472" s="93"/>
      <c r="W472" s="93"/>
    </row>
    <row r="473" spans="1:23">
      <c r="A473" s="93"/>
      <c r="B473" s="93"/>
      <c r="C473" s="93"/>
      <c r="D473" s="93"/>
      <c r="E473" s="93"/>
      <c r="F473" s="93"/>
      <c r="G473" s="93"/>
      <c r="H473" s="93"/>
      <c r="I473" s="93"/>
      <c r="J473" s="93"/>
      <c r="K473" s="93"/>
      <c r="L473" s="93"/>
      <c r="M473" s="93"/>
      <c r="N473" s="93"/>
      <c r="O473" s="93"/>
      <c r="P473" s="93"/>
      <c r="Q473" s="93"/>
      <c r="R473" s="93"/>
      <c r="S473" s="93"/>
      <c r="T473" s="93"/>
      <c r="U473" s="93"/>
      <c r="V473" s="93"/>
      <c r="W473" s="93"/>
    </row>
    <row r="474" spans="1:23">
      <c r="A474" s="93"/>
      <c r="B474" s="93"/>
      <c r="C474" s="93"/>
      <c r="D474" s="93"/>
      <c r="E474" s="93"/>
      <c r="F474" s="93"/>
      <c r="G474" s="93"/>
      <c r="H474" s="93"/>
      <c r="I474" s="93"/>
      <c r="J474" s="93"/>
      <c r="K474" s="93"/>
      <c r="L474" s="93"/>
      <c r="M474" s="93"/>
      <c r="N474" s="93"/>
      <c r="O474" s="93"/>
      <c r="P474" s="93"/>
      <c r="Q474" s="93"/>
      <c r="R474" s="93"/>
      <c r="S474" s="93"/>
      <c r="T474" s="93"/>
      <c r="U474" s="93"/>
      <c r="V474" s="93"/>
      <c r="W474" s="93"/>
    </row>
    <row r="475" spans="1:23">
      <c r="A475" s="93"/>
      <c r="B475" s="93"/>
      <c r="C475" s="93"/>
      <c r="D475" s="93"/>
      <c r="E475" s="93"/>
      <c r="F475" s="93"/>
      <c r="G475" s="93"/>
      <c r="H475" s="93"/>
      <c r="I475" s="93"/>
      <c r="J475" s="93"/>
      <c r="K475" s="93"/>
      <c r="L475" s="93"/>
      <c r="M475" s="93"/>
      <c r="N475" s="93"/>
      <c r="O475" s="93"/>
      <c r="P475" s="93"/>
      <c r="Q475" s="93"/>
      <c r="R475" s="93"/>
      <c r="S475" s="93"/>
      <c r="T475" s="93"/>
      <c r="U475" s="93"/>
      <c r="V475" s="93"/>
      <c r="W475" s="93"/>
    </row>
    <row r="476" spans="1:23">
      <c r="A476" s="93"/>
      <c r="B476" s="93"/>
      <c r="C476" s="93"/>
      <c r="D476" s="93"/>
      <c r="E476" s="93"/>
      <c r="F476" s="93"/>
      <c r="G476" s="93"/>
      <c r="H476" s="93"/>
      <c r="I476" s="93"/>
      <c r="J476" s="93"/>
      <c r="K476" s="93"/>
      <c r="L476" s="93"/>
      <c r="M476" s="93"/>
      <c r="N476" s="93"/>
      <c r="O476" s="93"/>
      <c r="P476" s="93"/>
      <c r="Q476" s="93"/>
      <c r="R476" s="93"/>
      <c r="S476" s="93"/>
      <c r="T476" s="93"/>
      <c r="U476" s="93"/>
      <c r="V476" s="93"/>
      <c r="W476" s="93"/>
    </row>
    <row r="477" spans="1:23">
      <c r="A477" s="93"/>
      <c r="B477" s="93"/>
      <c r="C477" s="93"/>
      <c r="D477" s="93"/>
      <c r="E477" s="93"/>
      <c r="F477" s="93"/>
      <c r="G477" s="93"/>
      <c r="H477" s="93"/>
      <c r="I477" s="93"/>
      <c r="J477" s="93"/>
      <c r="K477" s="93"/>
      <c r="L477" s="93"/>
      <c r="M477" s="93"/>
      <c r="N477" s="93"/>
      <c r="O477" s="93"/>
      <c r="P477" s="93"/>
      <c r="Q477" s="93"/>
      <c r="R477" s="93"/>
      <c r="S477" s="93"/>
      <c r="T477" s="93"/>
      <c r="U477" s="93"/>
      <c r="V477" s="93"/>
      <c r="W477" s="93"/>
    </row>
    <row r="478" spans="1:23">
      <c r="A478" s="93"/>
      <c r="B478" s="93"/>
      <c r="C478" s="93"/>
      <c r="D478" s="93"/>
      <c r="E478" s="93"/>
      <c r="F478" s="93"/>
      <c r="G478" s="93"/>
      <c r="H478" s="93"/>
      <c r="I478" s="93"/>
      <c r="J478" s="93"/>
      <c r="K478" s="93"/>
      <c r="L478" s="93"/>
      <c r="M478" s="93"/>
      <c r="N478" s="93"/>
      <c r="O478" s="93"/>
      <c r="P478" s="93"/>
      <c r="Q478" s="93"/>
      <c r="R478" s="93"/>
      <c r="S478" s="93"/>
      <c r="T478" s="93"/>
      <c r="U478" s="93"/>
      <c r="V478" s="93"/>
      <c r="W478" s="93"/>
    </row>
    <row r="479" spans="1:23">
      <c r="A479" s="93"/>
      <c r="B479" s="93"/>
      <c r="C479" s="93"/>
      <c r="D479" s="93"/>
      <c r="E479" s="93"/>
      <c r="F479" s="93"/>
      <c r="G479" s="93"/>
      <c r="H479" s="93"/>
      <c r="I479" s="93"/>
      <c r="J479" s="93"/>
      <c r="K479" s="93"/>
      <c r="L479" s="93"/>
      <c r="M479" s="93"/>
      <c r="N479" s="93"/>
      <c r="O479" s="93"/>
      <c r="P479" s="93"/>
      <c r="Q479" s="93"/>
      <c r="R479" s="93"/>
      <c r="S479" s="93"/>
      <c r="T479" s="93"/>
      <c r="U479" s="93"/>
      <c r="V479" s="93"/>
      <c r="W479" s="93"/>
    </row>
    <row r="480" spans="1:23">
      <c r="A480" s="93"/>
      <c r="B480" s="93"/>
      <c r="C480" s="93"/>
      <c r="D480" s="93"/>
      <c r="E480" s="93"/>
      <c r="F480" s="93"/>
      <c r="G480" s="93"/>
      <c r="H480" s="93"/>
      <c r="I480" s="93"/>
      <c r="J480" s="93"/>
      <c r="K480" s="93"/>
      <c r="L480" s="93"/>
      <c r="M480" s="93"/>
      <c r="N480" s="93"/>
      <c r="O480" s="93"/>
      <c r="P480" s="93"/>
      <c r="Q480" s="93"/>
      <c r="R480" s="93"/>
      <c r="S480" s="93"/>
      <c r="T480" s="93"/>
      <c r="U480" s="93"/>
      <c r="V480" s="93"/>
      <c r="W480" s="93"/>
    </row>
    <row r="481" spans="1:23">
      <c r="A481" s="93"/>
      <c r="B481" s="93"/>
      <c r="C481" s="93"/>
      <c r="D481" s="93"/>
      <c r="E481" s="93"/>
      <c r="F481" s="93"/>
      <c r="G481" s="93"/>
      <c r="H481" s="93"/>
      <c r="I481" s="93"/>
      <c r="J481" s="93"/>
      <c r="K481" s="93"/>
      <c r="L481" s="93"/>
      <c r="M481" s="93"/>
      <c r="N481" s="93"/>
      <c r="O481" s="93"/>
      <c r="P481" s="93"/>
      <c r="Q481" s="93"/>
      <c r="R481" s="93"/>
      <c r="S481" s="93"/>
      <c r="T481" s="93"/>
      <c r="U481" s="93"/>
      <c r="V481" s="93"/>
      <c r="W481" s="93"/>
    </row>
    <row r="482" spans="1:23">
      <c r="A482" s="93"/>
      <c r="B482" s="93"/>
      <c r="C482" s="93"/>
      <c r="D482" s="93"/>
      <c r="E482" s="93"/>
      <c r="F482" s="93"/>
      <c r="G482" s="93"/>
      <c r="H482" s="93"/>
      <c r="I482" s="93"/>
      <c r="J482" s="93"/>
      <c r="K482" s="93"/>
      <c r="L482" s="93"/>
      <c r="M482" s="93"/>
      <c r="N482" s="93"/>
      <c r="O482" s="93"/>
      <c r="P482" s="93"/>
      <c r="Q482" s="93"/>
      <c r="R482" s="93"/>
      <c r="S482" s="93"/>
      <c r="T482" s="93"/>
      <c r="U482" s="93"/>
      <c r="V482" s="93"/>
      <c r="W482" s="93"/>
    </row>
    <row r="483" spans="1:23">
      <c r="A483" s="93"/>
      <c r="B483" s="93"/>
      <c r="C483" s="93"/>
      <c r="D483" s="93"/>
      <c r="E483" s="93"/>
      <c r="F483" s="93"/>
      <c r="G483" s="93"/>
      <c r="H483" s="93"/>
      <c r="I483" s="93"/>
      <c r="J483" s="93"/>
      <c r="K483" s="93"/>
      <c r="L483" s="93"/>
      <c r="M483" s="93"/>
      <c r="N483" s="93"/>
      <c r="O483" s="93"/>
      <c r="P483" s="93"/>
      <c r="Q483" s="93"/>
      <c r="R483" s="93"/>
      <c r="S483" s="93"/>
      <c r="T483" s="93"/>
      <c r="U483" s="93"/>
      <c r="V483" s="93"/>
      <c r="W483" s="93"/>
    </row>
    <row r="484" spans="1:23">
      <c r="A484" s="93"/>
      <c r="B484" s="93"/>
      <c r="C484" s="93"/>
      <c r="D484" s="93"/>
      <c r="E484" s="93"/>
      <c r="F484" s="93"/>
      <c r="G484" s="93"/>
      <c r="H484" s="93"/>
      <c r="I484" s="93"/>
      <c r="J484" s="93"/>
      <c r="K484" s="93"/>
      <c r="L484" s="93"/>
      <c r="M484" s="93"/>
      <c r="N484" s="93"/>
      <c r="O484" s="93"/>
      <c r="P484" s="93"/>
      <c r="Q484" s="93"/>
      <c r="R484" s="93"/>
      <c r="S484" s="93"/>
      <c r="T484" s="93"/>
      <c r="U484" s="93"/>
      <c r="V484" s="93"/>
      <c r="W484" s="93"/>
    </row>
    <row r="485" spans="1:23">
      <c r="A485" s="93"/>
      <c r="B485" s="93"/>
      <c r="C485" s="93"/>
      <c r="D485" s="93"/>
      <c r="E485" s="93"/>
      <c r="F485" s="93"/>
      <c r="G485" s="93"/>
      <c r="H485" s="93"/>
      <c r="I485" s="93"/>
      <c r="J485" s="93"/>
      <c r="K485" s="93"/>
      <c r="L485" s="93"/>
      <c r="M485" s="93"/>
      <c r="N485" s="93"/>
      <c r="O485" s="93"/>
      <c r="P485" s="93"/>
      <c r="Q485" s="93"/>
      <c r="R485" s="93"/>
      <c r="S485" s="93"/>
      <c r="T485" s="93"/>
      <c r="U485" s="93"/>
      <c r="V485" s="93"/>
      <c r="W485" s="93"/>
    </row>
    <row r="486" spans="1:23">
      <c r="A486" s="93"/>
      <c r="B486" s="93"/>
      <c r="C486" s="93"/>
      <c r="D486" s="93"/>
      <c r="E486" s="93"/>
      <c r="F486" s="93"/>
      <c r="G486" s="93"/>
      <c r="H486" s="93"/>
      <c r="I486" s="93"/>
      <c r="J486" s="93"/>
      <c r="K486" s="93"/>
      <c r="L486" s="93"/>
      <c r="M486" s="93"/>
      <c r="N486" s="93"/>
      <c r="O486" s="93"/>
      <c r="P486" s="93"/>
      <c r="Q486" s="93"/>
      <c r="R486" s="93"/>
      <c r="S486" s="93"/>
      <c r="T486" s="93"/>
      <c r="U486" s="93"/>
      <c r="V486" s="93"/>
      <c r="W486" s="93"/>
    </row>
    <row r="487" spans="1:23">
      <c r="A487" s="93"/>
      <c r="B487" s="93"/>
      <c r="C487" s="93"/>
      <c r="D487" s="93"/>
      <c r="E487" s="93"/>
      <c r="F487" s="93"/>
      <c r="G487" s="93"/>
      <c r="H487" s="93"/>
      <c r="I487" s="93"/>
      <c r="J487" s="93"/>
      <c r="K487" s="93"/>
      <c r="L487" s="93"/>
      <c r="M487" s="93"/>
      <c r="N487" s="93"/>
      <c r="O487" s="93"/>
      <c r="P487" s="93"/>
      <c r="Q487" s="93"/>
      <c r="R487" s="93"/>
      <c r="S487" s="93"/>
      <c r="T487" s="93"/>
      <c r="U487" s="93"/>
      <c r="V487" s="93"/>
      <c r="W487" s="93"/>
    </row>
    <row r="488" spans="1:23">
      <c r="A488" s="93"/>
      <c r="B488" s="93"/>
      <c r="C488" s="93"/>
      <c r="D488" s="93"/>
      <c r="E488" s="93"/>
      <c r="F488" s="93"/>
      <c r="G488" s="93"/>
      <c r="H488" s="93"/>
      <c r="I488" s="93"/>
      <c r="J488" s="93"/>
      <c r="K488" s="93"/>
      <c r="L488" s="93"/>
      <c r="M488" s="93"/>
      <c r="N488" s="93"/>
      <c r="O488" s="93"/>
      <c r="P488" s="93"/>
      <c r="Q488" s="93"/>
      <c r="R488" s="93"/>
      <c r="S488" s="93"/>
      <c r="T488" s="93"/>
      <c r="U488" s="93"/>
      <c r="V488" s="93"/>
      <c r="W488" s="93"/>
    </row>
    <row r="489" spans="1:23">
      <c r="A489" s="93"/>
      <c r="B489" s="93"/>
      <c r="C489" s="93"/>
      <c r="D489" s="93"/>
      <c r="E489" s="93"/>
      <c r="F489" s="93"/>
      <c r="G489" s="93"/>
      <c r="H489" s="93"/>
      <c r="I489" s="93"/>
      <c r="J489" s="93"/>
      <c r="K489" s="93"/>
      <c r="L489" s="93"/>
      <c r="M489" s="93"/>
      <c r="N489" s="93"/>
      <c r="O489" s="93"/>
      <c r="P489" s="93"/>
      <c r="Q489" s="93"/>
      <c r="R489" s="93"/>
      <c r="S489" s="93"/>
      <c r="T489" s="93"/>
      <c r="U489" s="93"/>
      <c r="V489" s="93"/>
      <c r="W489" s="93"/>
    </row>
    <row r="490" spans="1:23">
      <c r="A490" s="93"/>
      <c r="B490" s="93"/>
      <c r="C490" s="93"/>
      <c r="D490" s="93"/>
      <c r="E490" s="93"/>
      <c r="F490" s="93"/>
      <c r="G490" s="93"/>
      <c r="H490" s="93"/>
      <c r="I490" s="93"/>
      <c r="J490" s="93"/>
      <c r="K490" s="93"/>
      <c r="L490" s="93"/>
      <c r="M490" s="93"/>
      <c r="N490" s="93"/>
      <c r="O490" s="93"/>
      <c r="P490" s="93"/>
      <c r="Q490" s="93"/>
      <c r="R490" s="93"/>
      <c r="S490" s="93"/>
      <c r="T490" s="93"/>
      <c r="U490" s="93"/>
      <c r="V490" s="93"/>
      <c r="W490" s="93"/>
    </row>
    <row r="491" spans="1:23">
      <c r="A491" s="93"/>
      <c r="B491" s="93"/>
      <c r="C491" s="93"/>
      <c r="D491" s="93"/>
      <c r="E491" s="93"/>
      <c r="F491" s="93"/>
      <c r="G491" s="93"/>
      <c r="H491" s="93"/>
      <c r="I491" s="93"/>
      <c r="J491" s="93"/>
      <c r="K491" s="93"/>
      <c r="L491" s="93"/>
      <c r="M491" s="93"/>
      <c r="N491" s="93"/>
      <c r="O491" s="93"/>
      <c r="P491" s="93"/>
      <c r="Q491" s="93"/>
      <c r="R491" s="93"/>
      <c r="S491" s="93"/>
      <c r="T491" s="93"/>
      <c r="U491" s="93"/>
      <c r="V491" s="93"/>
      <c r="W491" s="93"/>
    </row>
    <row r="492" spans="1:23">
      <c r="A492" s="93"/>
      <c r="B492" s="93"/>
      <c r="C492" s="93"/>
      <c r="D492" s="93"/>
      <c r="E492" s="93"/>
      <c r="F492" s="93"/>
      <c r="G492" s="93"/>
      <c r="H492" s="93"/>
      <c r="I492" s="93"/>
      <c r="J492" s="93"/>
      <c r="K492" s="93"/>
      <c r="L492" s="93"/>
      <c r="M492" s="93"/>
      <c r="N492" s="93"/>
      <c r="O492" s="93"/>
      <c r="P492" s="93"/>
      <c r="Q492" s="93"/>
      <c r="R492" s="93"/>
      <c r="S492" s="93"/>
      <c r="T492" s="93"/>
      <c r="U492" s="93"/>
      <c r="V492" s="93"/>
      <c r="W492" s="93"/>
    </row>
    <row r="493" spans="1:23">
      <c r="A493" s="93"/>
      <c r="B493" s="93"/>
      <c r="C493" s="93"/>
      <c r="D493" s="93"/>
      <c r="E493" s="93"/>
      <c r="F493" s="93"/>
      <c r="G493" s="93"/>
      <c r="H493" s="93"/>
      <c r="I493" s="93"/>
      <c r="J493" s="93"/>
      <c r="K493" s="93"/>
      <c r="L493" s="93"/>
      <c r="M493" s="93"/>
      <c r="N493" s="93"/>
      <c r="O493" s="93"/>
      <c r="P493" s="93"/>
      <c r="Q493" s="93"/>
      <c r="R493" s="93"/>
      <c r="S493" s="93"/>
      <c r="T493" s="93"/>
      <c r="U493" s="93"/>
      <c r="V493" s="93"/>
      <c r="W493" s="93"/>
    </row>
    <row r="494" spans="1:23">
      <c r="A494" s="93"/>
      <c r="B494" s="93"/>
      <c r="C494" s="93"/>
      <c r="D494" s="93"/>
      <c r="E494" s="93"/>
      <c r="F494" s="93"/>
      <c r="G494" s="93"/>
      <c r="H494" s="93"/>
      <c r="I494" s="93"/>
      <c r="J494" s="93"/>
      <c r="K494" s="93"/>
      <c r="L494" s="93"/>
      <c r="M494" s="93"/>
      <c r="N494" s="93"/>
      <c r="O494" s="93"/>
      <c r="P494" s="93"/>
      <c r="Q494" s="93"/>
      <c r="R494" s="93"/>
      <c r="S494" s="93"/>
      <c r="T494" s="93"/>
      <c r="U494" s="93"/>
      <c r="V494" s="93"/>
      <c r="W494" s="93"/>
    </row>
    <row r="495" spans="1:23">
      <c r="A495" s="93"/>
      <c r="B495" s="93"/>
      <c r="C495" s="93"/>
      <c r="D495" s="93"/>
      <c r="E495" s="93"/>
      <c r="F495" s="93"/>
      <c r="G495" s="93"/>
      <c r="H495" s="93"/>
      <c r="I495" s="93"/>
      <c r="J495" s="93"/>
      <c r="K495" s="93"/>
      <c r="L495" s="93"/>
      <c r="M495" s="93"/>
      <c r="N495" s="93"/>
      <c r="O495" s="93"/>
      <c r="P495" s="93"/>
      <c r="Q495" s="93"/>
      <c r="R495" s="93"/>
      <c r="S495" s="93"/>
      <c r="T495" s="93"/>
      <c r="U495" s="93"/>
      <c r="V495" s="93"/>
      <c r="W495" s="93"/>
    </row>
    <row r="496" spans="1:23">
      <c r="A496" s="93"/>
      <c r="B496" s="93"/>
      <c r="C496" s="93"/>
      <c r="D496" s="93"/>
      <c r="E496" s="93"/>
      <c r="F496" s="93"/>
      <c r="G496" s="93"/>
      <c r="H496" s="93"/>
      <c r="I496" s="93"/>
      <c r="J496" s="93"/>
      <c r="K496" s="93"/>
      <c r="L496" s="93"/>
      <c r="M496" s="93"/>
      <c r="N496" s="93"/>
      <c r="O496" s="93"/>
      <c r="P496" s="93"/>
      <c r="Q496" s="93"/>
      <c r="R496" s="93"/>
      <c r="S496" s="93"/>
      <c r="T496" s="93"/>
      <c r="U496" s="93"/>
      <c r="V496" s="93"/>
      <c r="W496" s="93"/>
    </row>
    <row r="497" spans="1:23">
      <c r="A497" s="93"/>
      <c r="B497" s="93"/>
      <c r="C497" s="93"/>
      <c r="D497" s="93"/>
      <c r="E497" s="93"/>
      <c r="F497" s="93"/>
      <c r="G497" s="93"/>
      <c r="H497" s="93"/>
      <c r="I497" s="93"/>
      <c r="J497" s="93"/>
      <c r="K497" s="93"/>
      <c r="L497" s="93"/>
      <c r="M497" s="93"/>
      <c r="N497" s="93"/>
      <c r="O497" s="93"/>
      <c r="P497" s="93"/>
      <c r="Q497" s="93"/>
      <c r="R497" s="93"/>
      <c r="S497" s="93"/>
      <c r="T497" s="93"/>
      <c r="U497" s="93"/>
      <c r="V497" s="93"/>
      <c r="W497" s="93"/>
    </row>
    <row r="498" spans="1:23">
      <c r="A498" s="93"/>
      <c r="B498" s="93"/>
      <c r="C498" s="93"/>
      <c r="D498" s="93"/>
      <c r="E498" s="93"/>
      <c r="F498" s="93"/>
      <c r="G498" s="93"/>
      <c r="H498" s="93"/>
      <c r="I498" s="93"/>
      <c r="J498" s="93"/>
      <c r="K498" s="93"/>
      <c r="L498" s="93"/>
      <c r="M498" s="93"/>
      <c r="N498" s="93"/>
      <c r="O498" s="93"/>
      <c r="P498" s="93"/>
      <c r="Q498" s="93"/>
      <c r="R498" s="93"/>
      <c r="S498" s="93"/>
      <c r="T498" s="93"/>
      <c r="U498" s="93"/>
      <c r="V498" s="93"/>
      <c r="W498" s="93"/>
    </row>
    <row r="499" spans="1:23">
      <c r="A499" s="93"/>
      <c r="B499" s="93"/>
      <c r="C499" s="93"/>
      <c r="D499" s="93"/>
      <c r="E499" s="93"/>
      <c r="F499" s="93"/>
      <c r="G499" s="93"/>
      <c r="H499" s="93"/>
      <c r="I499" s="93"/>
      <c r="J499" s="93"/>
      <c r="K499" s="93"/>
      <c r="L499" s="93"/>
      <c r="M499" s="93"/>
      <c r="N499" s="93"/>
      <c r="O499" s="93"/>
      <c r="P499" s="93"/>
      <c r="Q499" s="93"/>
      <c r="R499" s="93"/>
      <c r="S499" s="93"/>
      <c r="T499" s="93"/>
      <c r="U499" s="93"/>
      <c r="V499" s="93"/>
      <c r="W499" s="93"/>
    </row>
    <row r="500" spans="1:23">
      <c r="A500" s="93"/>
      <c r="B500" s="93"/>
      <c r="C500" s="93"/>
      <c r="D500" s="93"/>
      <c r="E500" s="93"/>
      <c r="F500" s="93"/>
      <c r="G500" s="93"/>
      <c r="H500" s="93"/>
      <c r="I500" s="93"/>
      <c r="J500" s="93"/>
      <c r="K500" s="93"/>
      <c r="L500" s="93"/>
      <c r="M500" s="93"/>
      <c r="N500" s="93"/>
      <c r="O500" s="93"/>
      <c r="P500" s="93"/>
      <c r="Q500" s="93"/>
      <c r="R500" s="93"/>
      <c r="S500" s="93"/>
      <c r="T500" s="93"/>
      <c r="U500" s="93"/>
      <c r="V500" s="93"/>
      <c r="W500" s="93"/>
    </row>
    <row r="501" spans="1:23">
      <c r="A501" s="93"/>
      <c r="B501" s="93"/>
      <c r="C501" s="93"/>
      <c r="D501" s="93"/>
      <c r="E501" s="93"/>
      <c r="F501" s="93"/>
      <c r="G501" s="93"/>
      <c r="H501" s="93"/>
      <c r="I501" s="93"/>
      <c r="J501" s="93"/>
      <c r="K501" s="93"/>
      <c r="L501" s="93"/>
      <c r="M501" s="93"/>
      <c r="N501" s="93"/>
      <c r="O501" s="93"/>
      <c r="P501" s="93"/>
      <c r="Q501" s="93"/>
      <c r="R501" s="93"/>
      <c r="S501" s="93"/>
      <c r="T501" s="93"/>
      <c r="U501" s="93"/>
      <c r="V501" s="93"/>
      <c r="W501" s="93"/>
    </row>
    <row r="502" spans="1:23">
      <c r="A502" s="93"/>
      <c r="B502" s="93"/>
      <c r="C502" s="93"/>
      <c r="D502" s="93"/>
      <c r="E502" s="93"/>
      <c r="F502" s="93"/>
      <c r="G502" s="93"/>
      <c r="H502" s="93"/>
      <c r="I502" s="93"/>
      <c r="J502" s="93"/>
      <c r="K502" s="93"/>
      <c r="L502" s="93"/>
      <c r="M502" s="93"/>
      <c r="N502" s="93"/>
      <c r="O502" s="93"/>
      <c r="P502" s="93"/>
      <c r="Q502" s="93"/>
      <c r="R502" s="93"/>
      <c r="S502" s="93"/>
      <c r="T502" s="93"/>
      <c r="U502" s="93"/>
      <c r="V502" s="93"/>
      <c r="W502" s="93"/>
    </row>
    <row r="503" spans="1:23">
      <c r="A503" s="93"/>
      <c r="B503" s="93"/>
      <c r="C503" s="93"/>
      <c r="D503" s="93"/>
      <c r="E503" s="93"/>
      <c r="F503" s="93"/>
      <c r="G503" s="93"/>
      <c r="H503" s="93"/>
      <c r="I503" s="93"/>
      <c r="J503" s="93"/>
      <c r="K503" s="93"/>
      <c r="L503" s="93"/>
      <c r="M503" s="93"/>
      <c r="N503" s="93"/>
      <c r="O503" s="93"/>
      <c r="P503" s="93"/>
      <c r="Q503" s="93"/>
      <c r="R503" s="93"/>
      <c r="S503" s="93"/>
      <c r="T503" s="93"/>
      <c r="U503" s="93"/>
      <c r="V503" s="93"/>
      <c r="W503" s="93"/>
    </row>
    <row r="504" spans="1:23">
      <c r="A504" s="93"/>
      <c r="B504" s="93"/>
      <c r="C504" s="93"/>
      <c r="D504" s="93"/>
      <c r="E504" s="93"/>
      <c r="F504" s="93"/>
      <c r="G504" s="93"/>
      <c r="H504" s="93"/>
      <c r="I504" s="93"/>
      <c r="J504" s="93"/>
      <c r="K504" s="93"/>
      <c r="L504" s="93"/>
      <c r="M504" s="93"/>
      <c r="N504" s="93"/>
      <c r="O504" s="93"/>
      <c r="P504" s="93"/>
      <c r="Q504" s="93"/>
      <c r="R504" s="93"/>
      <c r="S504" s="93"/>
      <c r="T504" s="93"/>
      <c r="U504" s="93"/>
      <c r="V504" s="93"/>
      <c r="W504" s="93"/>
    </row>
    <row r="505" spans="1:23">
      <c r="A505" s="93"/>
      <c r="B505" s="93"/>
      <c r="C505" s="93"/>
      <c r="D505" s="93"/>
      <c r="E505" s="93"/>
      <c r="F505" s="93"/>
      <c r="G505" s="93"/>
      <c r="H505" s="93"/>
      <c r="I505" s="93"/>
      <c r="J505" s="93"/>
      <c r="K505" s="93"/>
      <c r="L505" s="93"/>
      <c r="M505" s="93"/>
      <c r="N505" s="93"/>
      <c r="O505" s="93"/>
      <c r="P505" s="93"/>
      <c r="Q505" s="93"/>
      <c r="R505" s="93"/>
      <c r="S505" s="93"/>
      <c r="T505" s="93"/>
      <c r="U505" s="93"/>
      <c r="V505" s="93"/>
      <c r="W505" s="93"/>
    </row>
    <row r="506" spans="1:23">
      <c r="A506" s="93"/>
      <c r="B506" s="93"/>
      <c r="C506" s="93"/>
      <c r="D506" s="93"/>
      <c r="E506" s="93"/>
      <c r="F506" s="93"/>
      <c r="G506" s="93"/>
      <c r="H506" s="93"/>
      <c r="I506" s="93"/>
      <c r="J506" s="93"/>
      <c r="K506" s="93"/>
      <c r="L506" s="93"/>
      <c r="M506" s="93"/>
      <c r="N506" s="93"/>
      <c r="O506" s="93"/>
      <c r="P506" s="93"/>
      <c r="Q506" s="93"/>
      <c r="R506" s="93"/>
      <c r="S506" s="93"/>
      <c r="T506" s="93"/>
      <c r="U506" s="93"/>
      <c r="V506" s="93"/>
      <c r="W506" s="93"/>
    </row>
    <row r="507" spans="1:23">
      <c r="A507" s="93"/>
      <c r="B507" s="93"/>
      <c r="C507" s="93"/>
      <c r="D507" s="93"/>
      <c r="E507" s="93"/>
      <c r="F507" s="93"/>
      <c r="G507" s="93"/>
      <c r="H507" s="93"/>
      <c r="I507" s="93"/>
      <c r="J507" s="93"/>
      <c r="K507" s="93"/>
      <c r="L507" s="93"/>
      <c r="M507" s="93"/>
      <c r="N507" s="93"/>
      <c r="O507" s="93"/>
      <c r="P507" s="93"/>
      <c r="Q507" s="93"/>
      <c r="R507" s="93"/>
      <c r="S507" s="93"/>
      <c r="T507" s="93"/>
      <c r="U507" s="93"/>
      <c r="V507" s="93"/>
      <c r="W507" s="93"/>
    </row>
    <row r="508" spans="1:23">
      <c r="A508" s="93"/>
      <c r="B508" s="93"/>
      <c r="C508" s="93"/>
      <c r="D508" s="93"/>
      <c r="E508" s="93"/>
      <c r="F508" s="93"/>
      <c r="G508" s="93"/>
      <c r="H508" s="93"/>
      <c r="I508" s="93"/>
      <c r="J508" s="93"/>
      <c r="K508" s="93"/>
      <c r="L508" s="93"/>
      <c r="M508" s="93"/>
      <c r="N508" s="93"/>
      <c r="O508" s="93"/>
      <c r="P508" s="93"/>
      <c r="Q508" s="93"/>
      <c r="R508" s="93"/>
      <c r="S508" s="93"/>
      <c r="T508" s="93"/>
      <c r="U508" s="93"/>
      <c r="V508" s="93"/>
      <c r="W508" s="93"/>
    </row>
    <row r="509" spans="1:23">
      <c r="A509" s="93"/>
      <c r="B509" s="93"/>
      <c r="C509" s="93"/>
      <c r="D509" s="93"/>
      <c r="E509" s="93"/>
      <c r="F509" s="93"/>
      <c r="G509" s="93"/>
      <c r="H509" s="93"/>
      <c r="I509" s="93"/>
      <c r="J509" s="93"/>
      <c r="K509" s="93"/>
      <c r="L509" s="93"/>
      <c r="M509" s="93"/>
      <c r="N509" s="93"/>
      <c r="O509" s="93"/>
      <c r="P509" s="93"/>
      <c r="Q509" s="93"/>
      <c r="R509" s="93"/>
      <c r="S509" s="93"/>
      <c r="T509" s="93"/>
      <c r="U509" s="93"/>
      <c r="V509" s="93"/>
      <c r="W509" s="93"/>
    </row>
    <row r="510" spans="1:23">
      <c r="A510" s="93"/>
      <c r="B510" s="93"/>
      <c r="C510" s="93"/>
      <c r="D510" s="93"/>
      <c r="E510" s="93"/>
      <c r="F510" s="93"/>
      <c r="G510" s="93"/>
      <c r="H510" s="93"/>
      <c r="I510" s="93"/>
      <c r="J510" s="93"/>
      <c r="K510" s="93"/>
      <c r="L510" s="93"/>
      <c r="M510" s="93"/>
      <c r="N510" s="93"/>
      <c r="O510" s="93"/>
      <c r="P510" s="93"/>
      <c r="Q510" s="93"/>
      <c r="R510" s="93"/>
      <c r="S510" s="93"/>
      <c r="T510" s="93"/>
      <c r="U510" s="93"/>
      <c r="V510" s="93"/>
      <c r="W510" s="93"/>
    </row>
    <row r="511" spans="1:23">
      <c r="A511" s="93"/>
      <c r="B511" s="93"/>
      <c r="C511" s="93"/>
      <c r="D511" s="93"/>
      <c r="E511" s="93"/>
      <c r="F511" s="93"/>
      <c r="G511" s="93"/>
      <c r="H511" s="93"/>
      <c r="I511" s="93"/>
      <c r="J511" s="93"/>
      <c r="K511" s="93"/>
      <c r="L511" s="93"/>
      <c r="M511" s="93"/>
      <c r="N511" s="93"/>
      <c r="O511" s="93"/>
      <c r="P511" s="93"/>
      <c r="Q511" s="93"/>
      <c r="R511" s="93"/>
      <c r="S511" s="93"/>
      <c r="T511" s="93"/>
      <c r="U511" s="93"/>
      <c r="V511" s="93"/>
      <c r="W511" s="93"/>
    </row>
    <row r="512" spans="1:23">
      <c r="A512" s="93"/>
      <c r="B512" s="93"/>
      <c r="C512" s="93"/>
      <c r="D512" s="93"/>
      <c r="E512" s="93"/>
      <c r="F512" s="93"/>
      <c r="G512" s="93"/>
      <c r="H512" s="93"/>
      <c r="I512" s="93"/>
      <c r="J512" s="93"/>
      <c r="K512" s="93"/>
      <c r="L512" s="93"/>
      <c r="M512" s="93"/>
      <c r="N512" s="93"/>
      <c r="O512" s="93"/>
      <c r="P512" s="93"/>
      <c r="Q512" s="93"/>
      <c r="R512" s="93"/>
      <c r="S512" s="93"/>
      <c r="T512" s="93"/>
      <c r="U512" s="93"/>
      <c r="V512" s="93"/>
      <c r="W512" s="93"/>
    </row>
    <row r="513" spans="1:23">
      <c r="A513" s="93"/>
      <c r="B513" s="93"/>
      <c r="C513" s="93"/>
      <c r="D513" s="93"/>
      <c r="E513" s="93"/>
      <c r="F513" s="93"/>
      <c r="G513" s="93"/>
      <c r="H513" s="93"/>
      <c r="I513" s="93"/>
      <c r="J513" s="93"/>
      <c r="K513" s="93"/>
      <c r="L513" s="93"/>
      <c r="M513" s="93"/>
      <c r="N513" s="93"/>
      <c r="O513" s="93"/>
      <c r="P513" s="93"/>
      <c r="Q513" s="93"/>
      <c r="R513" s="93"/>
      <c r="S513" s="93"/>
      <c r="T513" s="93"/>
      <c r="U513" s="93"/>
      <c r="V513" s="93"/>
      <c r="W513" s="93"/>
    </row>
    <row r="514" spans="1:23">
      <c r="A514" s="93"/>
      <c r="B514" s="93"/>
      <c r="C514" s="93"/>
      <c r="D514" s="93"/>
      <c r="E514" s="93"/>
      <c r="F514" s="93"/>
      <c r="G514" s="93"/>
      <c r="H514" s="93"/>
      <c r="I514" s="93"/>
      <c r="J514" s="93"/>
      <c r="K514" s="93"/>
      <c r="L514" s="93"/>
      <c r="M514" s="93"/>
      <c r="N514" s="93"/>
      <c r="O514" s="93"/>
      <c r="P514" s="93"/>
      <c r="Q514" s="93"/>
      <c r="R514" s="93"/>
      <c r="S514" s="93"/>
      <c r="T514" s="93"/>
      <c r="U514" s="93"/>
      <c r="V514" s="93"/>
      <c r="W514" s="93"/>
    </row>
    <row r="515" spans="1:23">
      <c r="A515" s="93"/>
      <c r="B515" s="93"/>
      <c r="C515" s="93"/>
      <c r="D515" s="93"/>
      <c r="E515" s="93"/>
      <c r="F515" s="93"/>
      <c r="G515" s="93"/>
      <c r="H515" s="93"/>
      <c r="I515" s="93"/>
      <c r="J515" s="93"/>
      <c r="K515" s="93"/>
      <c r="L515" s="93"/>
      <c r="M515" s="93"/>
      <c r="N515" s="93"/>
      <c r="O515" s="93"/>
      <c r="P515" s="93"/>
      <c r="Q515" s="93"/>
      <c r="R515" s="93"/>
      <c r="S515" s="93"/>
      <c r="T515" s="93"/>
      <c r="U515" s="93"/>
      <c r="V515" s="93"/>
      <c r="W515" s="93"/>
    </row>
    <row r="516" spans="1:23">
      <c r="A516" s="93"/>
      <c r="B516" s="93"/>
      <c r="C516" s="93"/>
      <c r="D516" s="93"/>
      <c r="E516" s="93"/>
      <c r="F516" s="93"/>
      <c r="G516" s="93"/>
      <c r="H516" s="93"/>
      <c r="I516" s="93"/>
      <c r="J516" s="93"/>
      <c r="K516" s="93"/>
      <c r="L516" s="93"/>
      <c r="M516" s="93"/>
      <c r="N516" s="93"/>
      <c r="O516" s="93"/>
      <c r="P516" s="93"/>
      <c r="Q516" s="93"/>
      <c r="R516" s="93"/>
      <c r="S516" s="93"/>
      <c r="T516" s="93"/>
      <c r="U516" s="93"/>
      <c r="V516" s="93"/>
      <c r="W516" s="93"/>
    </row>
    <row r="517" spans="1:23">
      <c r="A517" s="93"/>
      <c r="B517" s="93"/>
      <c r="C517" s="93"/>
      <c r="D517" s="93"/>
      <c r="E517" s="93"/>
      <c r="F517" s="93"/>
      <c r="G517" s="93"/>
      <c r="H517" s="93"/>
      <c r="I517" s="93"/>
      <c r="J517" s="93"/>
      <c r="K517" s="93"/>
      <c r="L517" s="93"/>
      <c r="M517" s="93"/>
      <c r="N517" s="93"/>
      <c r="O517" s="93"/>
      <c r="P517" s="93"/>
      <c r="Q517" s="93"/>
      <c r="R517" s="93"/>
      <c r="S517" s="93"/>
      <c r="T517" s="93"/>
      <c r="U517" s="93"/>
      <c r="V517" s="93"/>
      <c r="W517" s="93"/>
    </row>
    <row r="518" spans="1:23">
      <c r="A518" s="93"/>
      <c r="B518" s="93"/>
      <c r="C518" s="93"/>
      <c r="D518" s="93"/>
      <c r="E518" s="93"/>
      <c r="F518" s="93"/>
      <c r="G518" s="93"/>
      <c r="H518" s="93"/>
      <c r="I518" s="93"/>
      <c r="J518" s="93"/>
      <c r="K518" s="93"/>
      <c r="L518" s="93"/>
      <c r="M518" s="93"/>
      <c r="N518" s="93"/>
      <c r="O518" s="93"/>
      <c r="P518" s="93"/>
      <c r="Q518" s="93"/>
      <c r="R518" s="93"/>
      <c r="S518" s="93"/>
      <c r="T518" s="93"/>
      <c r="U518" s="93"/>
      <c r="V518" s="93"/>
      <c r="W518" s="93"/>
    </row>
    <row r="519" spans="1:23">
      <c r="A519" s="93"/>
      <c r="B519" s="93"/>
      <c r="C519" s="93"/>
      <c r="D519" s="93"/>
      <c r="E519" s="93"/>
      <c r="F519" s="93"/>
      <c r="G519" s="93"/>
      <c r="H519" s="93"/>
      <c r="I519" s="93"/>
      <c r="J519" s="93"/>
      <c r="K519" s="93"/>
      <c r="L519" s="93"/>
      <c r="M519" s="93"/>
      <c r="N519" s="93"/>
      <c r="O519" s="93"/>
      <c r="P519" s="93"/>
      <c r="Q519" s="93"/>
      <c r="R519" s="93"/>
      <c r="S519" s="93"/>
      <c r="T519" s="93"/>
      <c r="U519" s="93"/>
      <c r="V519" s="93"/>
      <c r="W519" s="93"/>
    </row>
    <row r="520" spans="1:23">
      <c r="A520" s="93"/>
      <c r="B520" s="93"/>
      <c r="C520" s="93"/>
      <c r="D520" s="93"/>
      <c r="E520" s="93"/>
      <c r="F520" s="93"/>
      <c r="G520" s="93"/>
      <c r="H520" s="93"/>
      <c r="I520" s="93"/>
      <c r="J520" s="93"/>
      <c r="K520" s="93"/>
      <c r="L520" s="93"/>
      <c r="M520" s="93"/>
      <c r="N520" s="93"/>
      <c r="O520" s="93"/>
      <c r="P520" s="93"/>
      <c r="Q520" s="93"/>
      <c r="R520" s="93"/>
      <c r="S520" s="93"/>
      <c r="T520" s="93"/>
      <c r="U520" s="93"/>
      <c r="V520" s="93"/>
      <c r="W520" s="93"/>
    </row>
    <row r="521" spans="1:23">
      <c r="A521" s="93"/>
      <c r="B521" s="93"/>
      <c r="C521" s="93"/>
      <c r="D521" s="93"/>
      <c r="E521" s="93"/>
      <c r="F521" s="93"/>
      <c r="G521" s="93"/>
      <c r="H521" s="93"/>
      <c r="I521" s="93"/>
      <c r="J521" s="93"/>
      <c r="K521" s="93"/>
      <c r="L521" s="93"/>
      <c r="M521" s="93"/>
      <c r="N521" s="93"/>
      <c r="O521" s="93"/>
      <c r="P521" s="93"/>
      <c r="Q521" s="93"/>
      <c r="R521" s="93"/>
      <c r="S521" s="93"/>
      <c r="T521" s="93"/>
      <c r="U521" s="93"/>
      <c r="V521" s="93"/>
      <c r="W521" s="93"/>
    </row>
    <row r="522" spans="1:23">
      <c r="A522" s="93"/>
      <c r="B522" s="93"/>
      <c r="C522" s="93"/>
      <c r="D522" s="93"/>
      <c r="E522" s="93"/>
      <c r="F522" s="93"/>
      <c r="G522" s="93"/>
      <c r="H522" s="93"/>
      <c r="I522" s="93"/>
      <c r="J522" s="93"/>
      <c r="K522" s="93"/>
      <c r="L522" s="93"/>
      <c r="M522" s="93"/>
      <c r="N522" s="93"/>
      <c r="O522" s="93"/>
      <c r="P522" s="93"/>
      <c r="Q522" s="93"/>
      <c r="R522" s="93"/>
      <c r="S522" s="93"/>
      <c r="T522" s="93"/>
      <c r="U522" s="93"/>
      <c r="V522" s="93"/>
      <c r="W522" s="93"/>
    </row>
    <row r="523" spans="1:23">
      <c r="A523" s="93"/>
      <c r="B523" s="93"/>
      <c r="C523" s="93"/>
      <c r="D523" s="93"/>
      <c r="E523" s="93"/>
      <c r="F523" s="93"/>
      <c r="G523" s="93"/>
      <c r="H523" s="93"/>
      <c r="I523" s="93"/>
      <c r="J523" s="93"/>
      <c r="K523" s="93"/>
      <c r="L523" s="93"/>
      <c r="M523" s="93"/>
      <c r="N523" s="93"/>
      <c r="O523" s="93"/>
      <c r="P523" s="93"/>
      <c r="Q523" s="93"/>
      <c r="R523" s="93"/>
      <c r="S523" s="93"/>
      <c r="T523" s="93"/>
      <c r="U523" s="93"/>
      <c r="V523" s="93"/>
      <c r="W523" s="93"/>
    </row>
    <row r="524" spans="1:23">
      <c r="A524" s="93"/>
      <c r="B524" s="93"/>
      <c r="C524" s="93"/>
      <c r="D524" s="93"/>
      <c r="E524" s="93"/>
      <c r="F524" s="93"/>
      <c r="G524" s="93"/>
      <c r="H524" s="93"/>
      <c r="I524" s="93"/>
      <c r="J524" s="93"/>
      <c r="K524" s="93"/>
      <c r="L524" s="93"/>
      <c r="M524" s="93"/>
      <c r="N524" s="93"/>
      <c r="O524" s="93"/>
      <c r="P524" s="93"/>
      <c r="Q524" s="93"/>
      <c r="R524" s="93"/>
      <c r="S524" s="93"/>
      <c r="T524" s="93"/>
      <c r="U524" s="93"/>
      <c r="V524" s="93"/>
      <c r="W524" s="93"/>
    </row>
    <row r="525" spans="1:23">
      <c r="A525" s="93"/>
      <c r="B525" s="93"/>
      <c r="C525" s="93"/>
      <c r="D525" s="93"/>
      <c r="E525" s="93"/>
      <c r="F525" s="93"/>
      <c r="G525" s="93"/>
      <c r="H525" s="93"/>
      <c r="I525" s="93"/>
      <c r="J525" s="93"/>
      <c r="K525" s="93"/>
      <c r="L525" s="93"/>
      <c r="M525" s="93"/>
      <c r="N525" s="93"/>
      <c r="O525" s="93"/>
      <c r="P525" s="93"/>
      <c r="Q525" s="93"/>
      <c r="R525" s="93"/>
      <c r="S525" s="93"/>
      <c r="T525" s="93"/>
      <c r="U525" s="93"/>
      <c r="V525" s="93"/>
      <c r="W525" s="93"/>
    </row>
    <row r="526" spans="1:23">
      <c r="A526" s="93"/>
      <c r="B526" s="93"/>
      <c r="C526" s="93"/>
      <c r="D526" s="93"/>
      <c r="E526" s="93"/>
      <c r="F526" s="93"/>
      <c r="G526" s="93"/>
      <c r="H526" s="93"/>
      <c r="I526" s="93"/>
      <c r="J526" s="93"/>
      <c r="K526" s="93"/>
      <c r="L526" s="93"/>
      <c r="M526" s="93"/>
      <c r="N526" s="93"/>
      <c r="O526" s="93"/>
      <c r="P526" s="93"/>
      <c r="Q526" s="93"/>
      <c r="R526" s="93"/>
      <c r="S526" s="93"/>
      <c r="T526" s="93"/>
      <c r="U526" s="93"/>
      <c r="V526" s="93"/>
      <c r="W526" s="93"/>
    </row>
    <row r="527" spans="1:23">
      <c r="A527" s="93"/>
      <c r="B527" s="93"/>
      <c r="C527" s="93"/>
      <c r="D527" s="93"/>
      <c r="E527" s="93"/>
      <c r="F527" s="93"/>
      <c r="G527" s="93"/>
      <c r="H527" s="93"/>
      <c r="I527" s="93"/>
      <c r="J527" s="93"/>
      <c r="K527" s="93"/>
      <c r="L527" s="93"/>
      <c r="M527" s="93"/>
      <c r="N527" s="93"/>
      <c r="O527" s="93"/>
      <c r="P527" s="93"/>
      <c r="Q527" s="93"/>
      <c r="R527" s="93"/>
      <c r="S527" s="93"/>
      <c r="T527" s="93"/>
      <c r="U527" s="93"/>
      <c r="V527" s="93"/>
      <c r="W527" s="93"/>
    </row>
    <row r="528" spans="1:23">
      <c r="A528" s="93"/>
      <c r="B528" s="93"/>
      <c r="C528" s="93"/>
      <c r="D528" s="93"/>
      <c r="E528" s="93"/>
      <c r="F528" s="93"/>
      <c r="G528" s="93"/>
      <c r="H528" s="93"/>
      <c r="I528" s="93"/>
      <c r="J528" s="93"/>
      <c r="K528" s="93"/>
      <c r="L528" s="93"/>
      <c r="M528" s="93"/>
      <c r="N528" s="93"/>
      <c r="O528" s="93"/>
      <c r="P528" s="93"/>
      <c r="Q528" s="93"/>
      <c r="R528" s="93"/>
      <c r="S528" s="93"/>
      <c r="T528" s="93"/>
      <c r="U528" s="93"/>
      <c r="V528" s="93"/>
      <c r="W528" s="93"/>
    </row>
    <row r="529" spans="1:23">
      <c r="A529" s="93"/>
      <c r="B529" s="93"/>
      <c r="C529" s="93"/>
      <c r="D529" s="93"/>
      <c r="E529" s="93"/>
      <c r="F529" s="93"/>
      <c r="G529" s="93"/>
      <c r="H529" s="93"/>
      <c r="I529" s="93"/>
      <c r="J529" s="93"/>
      <c r="K529" s="93"/>
      <c r="L529" s="93"/>
      <c r="M529" s="93"/>
      <c r="N529" s="93"/>
      <c r="O529" s="93"/>
      <c r="P529" s="93"/>
      <c r="Q529" s="93"/>
      <c r="R529" s="93"/>
      <c r="S529" s="93"/>
      <c r="T529" s="93"/>
      <c r="U529" s="93"/>
      <c r="V529" s="93"/>
      <c r="W529" s="93"/>
    </row>
    <row r="530" spans="1:23">
      <c r="A530" s="93"/>
      <c r="B530" s="93"/>
      <c r="C530" s="93"/>
      <c r="D530" s="93"/>
      <c r="E530" s="93"/>
      <c r="F530" s="93"/>
      <c r="G530" s="93"/>
      <c r="H530" s="93"/>
      <c r="I530" s="93"/>
      <c r="J530" s="93"/>
      <c r="K530" s="93"/>
      <c r="L530" s="93"/>
      <c r="M530" s="93"/>
      <c r="N530" s="93"/>
      <c r="O530" s="93"/>
      <c r="P530" s="93"/>
      <c r="Q530" s="93"/>
      <c r="R530" s="93"/>
      <c r="S530" s="93"/>
      <c r="T530" s="93"/>
      <c r="U530" s="93"/>
      <c r="V530" s="93"/>
      <c r="W530" s="93"/>
    </row>
    <row r="531" spans="1:23">
      <c r="A531" s="93"/>
      <c r="B531" s="93"/>
      <c r="C531" s="93"/>
      <c r="D531" s="93"/>
      <c r="E531" s="93"/>
      <c r="F531" s="93"/>
      <c r="G531" s="93"/>
      <c r="H531" s="93"/>
      <c r="I531" s="93"/>
      <c r="J531" s="93"/>
      <c r="K531" s="93"/>
      <c r="L531" s="93"/>
      <c r="M531" s="93"/>
      <c r="N531" s="93"/>
      <c r="O531" s="93"/>
      <c r="P531" s="93"/>
      <c r="Q531" s="93"/>
      <c r="R531" s="93"/>
      <c r="S531" s="93"/>
      <c r="T531" s="93"/>
      <c r="U531" s="93"/>
      <c r="V531" s="93"/>
      <c r="W531" s="93"/>
    </row>
    <row r="532" spans="1:23">
      <c r="A532" s="93"/>
      <c r="B532" s="93"/>
      <c r="C532" s="93"/>
      <c r="D532" s="93"/>
      <c r="E532" s="93"/>
      <c r="F532" s="93"/>
      <c r="G532" s="93"/>
      <c r="H532" s="93"/>
      <c r="I532" s="93"/>
      <c r="J532" s="93"/>
      <c r="K532" s="93"/>
      <c r="L532" s="93"/>
      <c r="M532" s="93"/>
      <c r="N532" s="93"/>
      <c r="O532" s="93"/>
      <c r="P532" s="93"/>
      <c r="Q532" s="93"/>
      <c r="R532" s="93"/>
      <c r="S532" s="93"/>
      <c r="T532" s="93"/>
      <c r="U532" s="93"/>
      <c r="V532" s="93"/>
      <c r="W532" s="93"/>
    </row>
    <row r="533" spans="1:23">
      <c r="A533" s="93"/>
      <c r="B533" s="93"/>
      <c r="C533" s="93"/>
      <c r="D533" s="93"/>
      <c r="E533" s="93"/>
      <c r="F533" s="93"/>
      <c r="G533" s="93"/>
      <c r="H533" s="93"/>
      <c r="I533" s="93"/>
      <c r="J533" s="93"/>
      <c r="K533" s="93"/>
      <c r="L533" s="93"/>
      <c r="M533" s="93"/>
      <c r="N533" s="93"/>
      <c r="O533" s="93"/>
      <c r="P533" s="93"/>
      <c r="Q533" s="93"/>
      <c r="R533" s="93"/>
      <c r="S533" s="93"/>
      <c r="T533" s="93"/>
      <c r="U533" s="93"/>
      <c r="V533" s="93"/>
      <c r="W533" s="93"/>
    </row>
    <row r="534" spans="1:23">
      <c r="A534" s="93"/>
      <c r="B534" s="93"/>
      <c r="C534" s="93"/>
      <c r="D534" s="93"/>
      <c r="E534" s="93"/>
      <c r="F534" s="93"/>
      <c r="G534" s="93"/>
      <c r="H534" s="93"/>
      <c r="I534" s="93"/>
      <c r="J534" s="93"/>
      <c r="K534" s="93"/>
      <c r="L534" s="93"/>
      <c r="M534" s="93"/>
      <c r="N534" s="93"/>
      <c r="O534" s="93"/>
      <c r="P534" s="93"/>
      <c r="Q534" s="93"/>
      <c r="R534" s="93"/>
      <c r="S534" s="93"/>
      <c r="T534" s="93"/>
      <c r="U534" s="93"/>
      <c r="V534" s="93"/>
      <c r="W534" s="93"/>
    </row>
    <row r="535" spans="1:23">
      <c r="A535" s="93"/>
      <c r="B535" s="93"/>
      <c r="C535" s="93"/>
      <c r="D535" s="93"/>
      <c r="E535" s="93"/>
      <c r="F535" s="93"/>
      <c r="G535" s="93"/>
      <c r="H535" s="93"/>
      <c r="I535" s="93"/>
      <c r="J535" s="93"/>
      <c r="K535" s="93"/>
      <c r="L535" s="93"/>
      <c r="M535" s="93"/>
      <c r="N535" s="93"/>
      <c r="O535" s="93"/>
      <c r="P535" s="93"/>
      <c r="Q535" s="93"/>
      <c r="R535" s="93"/>
      <c r="S535" s="93"/>
      <c r="T535" s="93"/>
      <c r="U535" s="93"/>
      <c r="V535" s="93"/>
      <c r="W535" s="93"/>
    </row>
    <row r="536" spans="1:23">
      <c r="A536" s="93"/>
      <c r="B536" s="93"/>
      <c r="C536" s="93"/>
      <c r="D536" s="93"/>
      <c r="E536" s="93"/>
      <c r="F536" s="93"/>
      <c r="G536" s="93"/>
      <c r="H536" s="93"/>
      <c r="I536" s="93"/>
      <c r="J536" s="93"/>
      <c r="K536" s="93"/>
      <c r="L536" s="93"/>
      <c r="M536" s="93"/>
      <c r="N536" s="93"/>
      <c r="O536" s="93"/>
      <c r="P536" s="93"/>
      <c r="Q536" s="93"/>
      <c r="R536" s="93"/>
      <c r="S536" s="93"/>
      <c r="T536" s="93"/>
      <c r="U536" s="93"/>
      <c r="V536" s="93"/>
      <c r="W536" s="93"/>
    </row>
    <row r="537" spans="1:23">
      <c r="A537" s="93"/>
      <c r="B537" s="93"/>
      <c r="C537" s="93"/>
      <c r="D537" s="93"/>
      <c r="E537" s="93"/>
      <c r="F537" s="93"/>
      <c r="G537" s="93"/>
      <c r="H537" s="93"/>
      <c r="I537" s="93"/>
      <c r="J537" s="93"/>
      <c r="K537" s="93"/>
      <c r="L537" s="93"/>
      <c r="M537" s="93"/>
      <c r="N537" s="93"/>
      <c r="O537" s="93"/>
      <c r="P537" s="93"/>
      <c r="Q537" s="93"/>
      <c r="R537" s="93"/>
      <c r="S537" s="93"/>
      <c r="T537" s="93"/>
      <c r="U537" s="93"/>
      <c r="V537" s="93"/>
      <c r="W537" s="93"/>
    </row>
    <row r="538" spans="1:23">
      <c r="A538" s="93"/>
      <c r="B538" s="93"/>
      <c r="C538" s="93"/>
      <c r="D538" s="93"/>
      <c r="E538" s="93"/>
      <c r="F538" s="93"/>
      <c r="G538" s="93"/>
      <c r="H538" s="93"/>
      <c r="I538" s="93"/>
      <c r="J538" s="93"/>
      <c r="K538" s="93"/>
      <c r="L538" s="93"/>
      <c r="M538" s="93"/>
      <c r="N538" s="93"/>
      <c r="O538" s="93"/>
      <c r="P538" s="93"/>
      <c r="Q538" s="93"/>
      <c r="R538" s="93"/>
      <c r="S538" s="93"/>
      <c r="T538" s="93"/>
      <c r="U538" s="93"/>
      <c r="V538" s="93"/>
      <c r="W538" s="93"/>
    </row>
    <row r="539" spans="1:23">
      <c r="A539" s="93"/>
      <c r="B539" s="93"/>
      <c r="C539" s="93"/>
      <c r="D539" s="93"/>
      <c r="E539" s="93"/>
      <c r="F539" s="93"/>
      <c r="G539" s="93"/>
      <c r="H539" s="93"/>
      <c r="I539" s="93"/>
      <c r="J539" s="93"/>
      <c r="K539" s="93"/>
      <c r="L539" s="93"/>
      <c r="M539" s="93"/>
      <c r="N539" s="93"/>
      <c r="O539" s="93"/>
      <c r="P539" s="93"/>
      <c r="Q539" s="93"/>
      <c r="R539" s="93"/>
      <c r="S539" s="93"/>
      <c r="T539" s="93"/>
      <c r="U539" s="93"/>
      <c r="V539" s="93"/>
      <c r="W539" s="93"/>
    </row>
    <row r="540" spans="1:23">
      <c r="A540" s="93"/>
      <c r="B540" s="93"/>
      <c r="C540" s="93"/>
      <c r="D540" s="93"/>
      <c r="E540" s="93"/>
      <c r="F540" s="93"/>
      <c r="G540" s="93"/>
      <c r="H540" s="93"/>
      <c r="I540" s="93"/>
      <c r="J540" s="93"/>
      <c r="K540" s="93"/>
      <c r="L540" s="93"/>
      <c r="M540" s="93"/>
      <c r="N540" s="93"/>
      <c r="O540" s="93"/>
      <c r="P540" s="93"/>
      <c r="Q540" s="93"/>
      <c r="R540" s="93"/>
      <c r="S540" s="93"/>
      <c r="T540" s="93"/>
      <c r="U540" s="93"/>
      <c r="V540" s="93"/>
      <c r="W540" s="93"/>
    </row>
    <row r="541" spans="1:23">
      <c r="A541" s="93"/>
      <c r="B541" s="93"/>
      <c r="C541" s="93"/>
      <c r="D541" s="93"/>
      <c r="E541" s="93"/>
      <c r="F541" s="93"/>
      <c r="G541" s="93"/>
      <c r="H541" s="93"/>
      <c r="I541" s="93"/>
      <c r="J541" s="93"/>
      <c r="K541" s="93"/>
      <c r="L541" s="93"/>
      <c r="M541" s="93"/>
      <c r="N541" s="93"/>
      <c r="O541" s="93"/>
      <c r="P541" s="93"/>
      <c r="Q541" s="93"/>
      <c r="R541" s="93"/>
      <c r="S541" s="93"/>
      <c r="T541" s="93"/>
      <c r="U541" s="93"/>
      <c r="V541" s="93"/>
      <c r="W541" s="93"/>
    </row>
    <row r="542" spans="1:23">
      <c r="A542" s="93"/>
      <c r="B542" s="93"/>
      <c r="C542" s="93"/>
      <c r="D542" s="93"/>
      <c r="E542" s="93"/>
      <c r="F542" s="93"/>
      <c r="G542" s="93"/>
      <c r="H542" s="93"/>
      <c r="I542" s="93"/>
      <c r="J542" s="93"/>
      <c r="K542" s="93"/>
      <c r="L542" s="93"/>
      <c r="M542" s="93"/>
      <c r="N542" s="93"/>
      <c r="O542" s="93"/>
      <c r="P542" s="93"/>
      <c r="Q542" s="93"/>
      <c r="R542" s="93"/>
      <c r="S542" s="93"/>
      <c r="T542" s="93"/>
      <c r="U542" s="93"/>
      <c r="V542" s="93"/>
      <c r="W542" s="93"/>
    </row>
    <row r="543" spans="1:23">
      <c r="A543" s="93"/>
      <c r="B543" s="93"/>
      <c r="C543" s="93"/>
      <c r="D543" s="93"/>
      <c r="E543" s="93"/>
      <c r="F543" s="93"/>
      <c r="G543" s="93"/>
      <c r="H543" s="93"/>
      <c r="I543" s="93"/>
      <c r="J543" s="93"/>
      <c r="K543" s="93"/>
      <c r="L543" s="93"/>
      <c r="M543" s="93"/>
      <c r="N543" s="93"/>
      <c r="O543" s="93"/>
      <c r="P543" s="93"/>
      <c r="Q543" s="93"/>
      <c r="R543" s="93"/>
      <c r="S543" s="93"/>
      <c r="T543" s="93"/>
      <c r="U543" s="93"/>
      <c r="V543" s="93"/>
      <c r="W543" s="93"/>
    </row>
    <row r="544" spans="1:23">
      <c r="A544" s="93"/>
      <c r="B544" s="93"/>
      <c r="C544" s="93"/>
      <c r="D544" s="93"/>
      <c r="E544" s="93"/>
      <c r="F544" s="93"/>
      <c r="G544" s="93"/>
      <c r="H544" s="93"/>
      <c r="I544" s="93"/>
      <c r="J544" s="93"/>
      <c r="K544" s="93"/>
      <c r="L544" s="93"/>
      <c r="M544" s="93"/>
      <c r="N544" s="93"/>
      <c r="O544" s="93"/>
      <c r="P544" s="93"/>
      <c r="Q544" s="93"/>
      <c r="R544" s="93"/>
      <c r="S544" s="93"/>
      <c r="T544" s="93"/>
      <c r="U544" s="93"/>
      <c r="V544" s="93"/>
      <c r="W544" s="93"/>
    </row>
    <row r="545" spans="1:23">
      <c r="A545" s="93"/>
      <c r="B545" s="93"/>
      <c r="C545" s="93"/>
      <c r="D545" s="93"/>
      <c r="E545" s="93"/>
      <c r="F545" s="93"/>
      <c r="G545" s="93"/>
      <c r="H545" s="93"/>
      <c r="I545" s="93"/>
      <c r="J545" s="93"/>
      <c r="K545" s="93"/>
      <c r="L545" s="93"/>
      <c r="M545" s="93"/>
      <c r="N545" s="93"/>
      <c r="O545" s="93"/>
      <c r="P545" s="93"/>
      <c r="Q545" s="93"/>
      <c r="R545" s="93"/>
      <c r="S545" s="93"/>
      <c r="T545" s="93"/>
      <c r="U545" s="93"/>
      <c r="V545" s="93"/>
      <c r="W545" s="93"/>
    </row>
    <row r="546" spans="1:23">
      <c r="A546" s="93"/>
      <c r="B546" s="93"/>
      <c r="C546" s="93"/>
      <c r="D546" s="93"/>
      <c r="E546" s="93"/>
      <c r="F546" s="93"/>
      <c r="G546" s="93"/>
      <c r="H546" s="93"/>
      <c r="I546" s="93"/>
      <c r="J546" s="93"/>
      <c r="K546" s="93"/>
      <c r="L546" s="93"/>
      <c r="M546" s="93"/>
      <c r="N546" s="93"/>
      <c r="O546" s="93"/>
      <c r="P546" s="93"/>
      <c r="Q546" s="93"/>
      <c r="R546" s="93"/>
      <c r="S546" s="93"/>
      <c r="T546" s="93"/>
      <c r="U546" s="93"/>
      <c r="V546" s="93"/>
      <c r="W546" s="93"/>
    </row>
    <row r="547" spans="1:23">
      <c r="A547" s="93"/>
      <c r="B547" s="93"/>
      <c r="C547" s="93"/>
      <c r="D547" s="93"/>
      <c r="E547" s="93"/>
      <c r="F547" s="93"/>
      <c r="G547" s="93"/>
      <c r="H547" s="93"/>
      <c r="I547" s="93"/>
      <c r="J547" s="93"/>
      <c r="K547" s="93"/>
      <c r="L547" s="93"/>
      <c r="M547" s="93"/>
      <c r="N547" s="93"/>
      <c r="O547" s="93"/>
      <c r="P547" s="93"/>
      <c r="Q547" s="93"/>
      <c r="R547" s="93"/>
      <c r="S547" s="93"/>
      <c r="T547" s="93"/>
      <c r="U547" s="93"/>
      <c r="V547" s="93"/>
      <c r="W547" s="93"/>
    </row>
    <row r="548" spans="1:23">
      <c r="A548" s="93"/>
      <c r="B548" s="93"/>
      <c r="C548" s="93"/>
      <c r="D548" s="93"/>
      <c r="E548" s="93"/>
      <c r="F548" s="93"/>
      <c r="G548" s="93"/>
      <c r="H548" s="93"/>
      <c r="I548" s="93"/>
      <c r="J548" s="93"/>
      <c r="K548" s="93"/>
      <c r="L548" s="93"/>
      <c r="M548" s="93"/>
      <c r="N548" s="93"/>
      <c r="O548" s="93"/>
      <c r="P548" s="93"/>
      <c r="Q548" s="93"/>
      <c r="R548" s="93"/>
      <c r="S548" s="93"/>
      <c r="T548" s="93"/>
      <c r="U548" s="93"/>
      <c r="V548" s="93"/>
      <c r="W548" s="93"/>
    </row>
    <row r="549" spans="1:23">
      <c r="A549" s="93"/>
      <c r="B549" s="93"/>
      <c r="C549" s="93"/>
      <c r="D549" s="93"/>
      <c r="E549" s="93"/>
      <c r="F549" s="93"/>
      <c r="G549" s="93"/>
      <c r="H549" s="93"/>
      <c r="I549" s="93"/>
      <c r="J549" s="93"/>
      <c r="K549" s="93"/>
      <c r="L549" s="93"/>
      <c r="M549" s="93"/>
      <c r="N549" s="93"/>
      <c r="O549" s="93"/>
      <c r="P549" s="93"/>
      <c r="Q549" s="93"/>
      <c r="R549" s="93"/>
      <c r="S549" s="93"/>
      <c r="T549" s="93"/>
      <c r="U549" s="93"/>
      <c r="V549" s="93"/>
      <c r="W549" s="93"/>
    </row>
    <row r="550" spans="1:23">
      <c r="A550" s="93"/>
      <c r="B550" s="93"/>
      <c r="C550" s="93"/>
      <c r="D550" s="93"/>
      <c r="E550" s="93"/>
      <c r="F550" s="93"/>
      <c r="G550" s="93"/>
      <c r="H550" s="93"/>
      <c r="I550" s="93"/>
      <c r="J550" s="93"/>
      <c r="K550" s="93"/>
      <c r="L550" s="93"/>
      <c r="M550" s="93"/>
      <c r="N550" s="93"/>
      <c r="O550" s="93"/>
      <c r="P550" s="93"/>
      <c r="Q550" s="93"/>
      <c r="R550" s="93"/>
      <c r="S550" s="93"/>
      <c r="T550" s="93"/>
      <c r="U550" s="93"/>
      <c r="V550" s="93"/>
      <c r="W550" s="93"/>
    </row>
    <row r="551" spans="1:23">
      <c r="A551" s="93"/>
      <c r="B551" s="93"/>
      <c r="C551" s="93"/>
      <c r="D551" s="93"/>
      <c r="E551" s="93"/>
      <c r="F551" s="93"/>
      <c r="G551" s="93"/>
      <c r="H551" s="93"/>
      <c r="I551" s="93"/>
      <c r="J551" s="93"/>
      <c r="K551" s="93"/>
      <c r="L551" s="93"/>
      <c r="M551" s="93"/>
      <c r="N551" s="93"/>
      <c r="O551" s="93"/>
      <c r="P551" s="93"/>
      <c r="Q551" s="93"/>
      <c r="R551" s="93"/>
      <c r="S551" s="93"/>
      <c r="T551" s="93"/>
      <c r="U551" s="93"/>
      <c r="V551" s="93"/>
      <c r="W551" s="93"/>
    </row>
    <row r="552" spans="1:23">
      <c r="A552" s="93"/>
      <c r="B552" s="93"/>
      <c r="C552" s="93"/>
      <c r="D552" s="93"/>
      <c r="E552" s="93"/>
      <c r="F552" s="93"/>
      <c r="G552" s="93"/>
      <c r="H552" s="93"/>
      <c r="I552" s="93"/>
      <c r="J552" s="93"/>
      <c r="K552" s="93"/>
      <c r="L552" s="93"/>
      <c r="M552" s="93"/>
      <c r="N552" s="93"/>
      <c r="O552" s="93"/>
      <c r="P552" s="93"/>
      <c r="Q552" s="93"/>
      <c r="R552" s="93"/>
      <c r="S552" s="93"/>
      <c r="T552" s="93"/>
      <c r="U552" s="93"/>
      <c r="V552" s="93"/>
      <c r="W552" s="93"/>
    </row>
    <row r="553" spans="1:23">
      <c r="A553" s="93"/>
      <c r="B553" s="93"/>
      <c r="C553" s="93"/>
      <c r="D553" s="93"/>
      <c r="E553" s="93"/>
      <c r="F553" s="93"/>
      <c r="G553" s="93"/>
      <c r="H553" s="93"/>
      <c r="I553" s="93"/>
      <c r="J553" s="93"/>
      <c r="K553" s="93"/>
      <c r="L553" s="93"/>
      <c r="M553" s="93"/>
      <c r="N553" s="93"/>
      <c r="O553" s="93"/>
      <c r="P553" s="93"/>
      <c r="Q553" s="93"/>
      <c r="R553" s="93"/>
      <c r="S553" s="93"/>
      <c r="T553" s="93"/>
      <c r="U553" s="93"/>
      <c r="V553" s="93"/>
      <c r="W553" s="93"/>
    </row>
    <row r="554" spans="1:23">
      <c r="A554" s="93"/>
      <c r="B554" s="93"/>
      <c r="C554" s="93"/>
      <c r="D554" s="93"/>
      <c r="E554" s="93"/>
      <c r="F554" s="93"/>
      <c r="G554" s="93"/>
      <c r="H554" s="93"/>
      <c r="I554" s="93"/>
      <c r="J554" s="93"/>
      <c r="K554" s="93"/>
      <c r="L554" s="93"/>
      <c r="M554" s="93"/>
      <c r="N554" s="93"/>
      <c r="O554" s="93"/>
      <c r="P554" s="93"/>
      <c r="Q554" s="93"/>
      <c r="R554" s="93"/>
      <c r="S554" s="93"/>
      <c r="T554" s="93"/>
      <c r="U554" s="93"/>
      <c r="V554" s="93"/>
      <c r="W554" s="93"/>
    </row>
    <row r="555" spans="1:23">
      <c r="A555" s="93"/>
      <c r="B555" s="93"/>
      <c r="C555" s="93"/>
      <c r="D555" s="93"/>
      <c r="E555" s="93"/>
      <c r="F555" s="93"/>
      <c r="G555" s="93"/>
      <c r="H555" s="93"/>
      <c r="I555" s="93"/>
      <c r="J555" s="93"/>
      <c r="K555" s="93"/>
      <c r="L555" s="93"/>
      <c r="M555" s="93"/>
      <c r="N555" s="93"/>
      <c r="O555" s="93"/>
      <c r="P555" s="93"/>
      <c r="Q555" s="93"/>
      <c r="R555" s="93"/>
      <c r="S555" s="93"/>
      <c r="T555" s="93"/>
      <c r="U555" s="93"/>
      <c r="V555" s="93"/>
      <c r="W555" s="93"/>
    </row>
    <row r="556" spans="1:23">
      <c r="A556" s="93"/>
      <c r="B556" s="93"/>
      <c r="C556" s="93"/>
      <c r="D556" s="93"/>
      <c r="E556" s="93"/>
      <c r="F556" s="93"/>
      <c r="G556" s="93"/>
      <c r="H556" s="93"/>
      <c r="I556" s="93"/>
      <c r="J556" s="93"/>
      <c r="K556" s="93"/>
      <c r="L556" s="93"/>
      <c r="M556" s="93"/>
      <c r="N556" s="93"/>
      <c r="O556" s="93"/>
      <c r="P556" s="93"/>
      <c r="Q556" s="93"/>
      <c r="R556" s="93"/>
      <c r="S556" s="93"/>
      <c r="T556" s="93"/>
      <c r="U556" s="93"/>
      <c r="V556" s="93"/>
      <c r="W556" s="93"/>
    </row>
    <row r="557" spans="1:23">
      <c r="A557" s="93"/>
      <c r="B557" s="93"/>
      <c r="C557" s="93"/>
      <c r="D557" s="93"/>
      <c r="E557" s="93"/>
      <c r="F557" s="93"/>
      <c r="G557" s="93"/>
      <c r="H557" s="93"/>
      <c r="I557" s="93"/>
      <c r="J557" s="93"/>
      <c r="K557" s="93"/>
      <c r="L557" s="93"/>
      <c r="M557" s="93"/>
      <c r="N557" s="93"/>
      <c r="O557" s="93"/>
      <c r="P557" s="93"/>
      <c r="Q557" s="93"/>
      <c r="R557" s="93"/>
      <c r="S557" s="93"/>
      <c r="T557" s="93"/>
      <c r="U557" s="93"/>
      <c r="V557" s="93"/>
      <c r="W557" s="93"/>
    </row>
    <row r="558" spans="1:23">
      <c r="A558" s="93"/>
      <c r="B558" s="93"/>
      <c r="C558" s="93"/>
      <c r="D558" s="93"/>
      <c r="E558" s="93"/>
      <c r="F558" s="93"/>
      <c r="G558" s="93"/>
      <c r="H558" s="93"/>
      <c r="I558" s="93"/>
      <c r="J558" s="93"/>
      <c r="K558" s="93"/>
      <c r="L558" s="93"/>
      <c r="M558" s="93"/>
      <c r="N558" s="93"/>
      <c r="O558" s="93"/>
      <c r="P558" s="93"/>
      <c r="Q558" s="93"/>
      <c r="R558" s="93"/>
      <c r="S558" s="93"/>
      <c r="T558" s="93"/>
      <c r="U558" s="93"/>
      <c r="V558" s="93"/>
      <c r="W558" s="93"/>
    </row>
    <row r="559" spans="1:23">
      <c r="A559" s="93"/>
      <c r="B559" s="93"/>
      <c r="C559" s="93"/>
      <c r="D559" s="93"/>
      <c r="E559" s="93"/>
      <c r="F559" s="93"/>
      <c r="G559" s="93"/>
      <c r="H559" s="93"/>
      <c r="I559" s="93"/>
      <c r="J559" s="93"/>
      <c r="K559" s="93"/>
      <c r="L559" s="93"/>
      <c r="M559" s="93"/>
      <c r="N559" s="93"/>
      <c r="O559" s="93"/>
      <c r="P559" s="93"/>
      <c r="Q559" s="93"/>
      <c r="R559" s="93"/>
      <c r="S559" s="93"/>
      <c r="T559" s="93"/>
      <c r="U559" s="93"/>
      <c r="V559" s="93"/>
      <c r="W559" s="93"/>
    </row>
    <row r="560" spans="1:23">
      <c r="A560" s="93"/>
      <c r="B560" s="93"/>
      <c r="C560" s="93"/>
      <c r="D560" s="93"/>
      <c r="E560" s="93"/>
      <c r="F560" s="93"/>
      <c r="G560" s="93"/>
      <c r="H560" s="93"/>
      <c r="I560" s="93"/>
      <c r="J560" s="93"/>
      <c r="K560" s="93"/>
      <c r="L560" s="93"/>
      <c r="M560" s="93"/>
      <c r="N560" s="93"/>
      <c r="O560" s="93"/>
      <c r="P560" s="93"/>
      <c r="Q560" s="93"/>
      <c r="R560" s="93"/>
      <c r="S560" s="93"/>
      <c r="T560" s="93"/>
      <c r="U560" s="93"/>
      <c r="V560" s="93"/>
      <c r="W560" s="93"/>
    </row>
    <row r="561" spans="1:23">
      <c r="A561" s="93"/>
      <c r="B561" s="93"/>
      <c r="C561" s="93"/>
      <c r="D561" s="93"/>
      <c r="E561" s="93"/>
      <c r="F561" s="93"/>
      <c r="G561" s="93"/>
      <c r="H561" s="93"/>
      <c r="I561" s="93"/>
      <c r="J561" s="93"/>
      <c r="K561" s="93"/>
      <c r="L561" s="93"/>
      <c r="M561" s="93"/>
      <c r="N561" s="93"/>
      <c r="O561" s="93"/>
      <c r="P561" s="93"/>
      <c r="Q561" s="93"/>
      <c r="R561" s="93"/>
      <c r="S561" s="93"/>
      <c r="T561" s="93"/>
      <c r="U561" s="93"/>
      <c r="V561" s="93"/>
      <c r="W561" s="93"/>
    </row>
    <row r="562" spans="1:23">
      <c r="A562" s="93"/>
      <c r="B562" s="93"/>
      <c r="C562" s="93"/>
      <c r="D562" s="93"/>
      <c r="E562" s="93"/>
      <c r="F562" s="93"/>
      <c r="G562" s="93"/>
      <c r="H562" s="93"/>
      <c r="I562" s="93"/>
      <c r="J562" s="93"/>
      <c r="K562" s="93"/>
      <c r="L562" s="93"/>
      <c r="M562" s="93"/>
      <c r="N562" s="93"/>
      <c r="O562" s="93"/>
      <c r="P562" s="93"/>
      <c r="Q562" s="93"/>
      <c r="R562" s="93"/>
      <c r="S562" s="93"/>
      <c r="T562" s="93"/>
      <c r="U562" s="93"/>
      <c r="V562" s="93"/>
      <c r="W562" s="93"/>
    </row>
    <row r="563" spans="1:23">
      <c r="A563" s="93"/>
      <c r="B563" s="93"/>
      <c r="C563" s="93"/>
      <c r="D563" s="93"/>
      <c r="E563" s="93"/>
      <c r="F563" s="93"/>
      <c r="G563" s="93"/>
      <c r="H563" s="93"/>
      <c r="I563" s="93"/>
      <c r="J563" s="93"/>
      <c r="K563" s="93"/>
      <c r="L563" s="93"/>
      <c r="M563" s="93"/>
      <c r="N563" s="93"/>
      <c r="O563" s="93"/>
      <c r="P563" s="93"/>
      <c r="Q563" s="93"/>
      <c r="R563" s="93"/>
      <c r="S563" s="93"/>
      <c r="T563" s="93"/>
      <c r="U563" s="93"/>
      <c r="V563" s="93"/>
      <c r="W563" s="93"/>
    </row>
    <row r="564" spans="1:23">
      <c r="A564" s="93"/>
      <c r="B564" s="93"/>
      <c r="C564" s="93"/>
      <c r="D564" s="93"/>
      <c r="E564" s="93"/>
      <c r="F564" s="93"/>
      <c r="G564" s="93"/>
      <c r="H564" s="93"/>
      <c r="I564" s="93"/>
      <c r="J564" s="93"/>
      <c r="K564" s="93"/>
      <c r="L564" s="93"/>
      <c r="M564" s="93"/>
      <c r="N564" s="93"/>
      <c r="O564" s="93"/>
      <c r="P564" s="93"/>
      <c r="Q564" s="93"/>
      <c r="R564" s="93"/>
      <c r="S564" s="93"/>
      <c r="T564" s="93"/>
      <c r="U564" s="93"/>
      <c r="V564" s="93"/>
      <c r="W564" s="93"/>
    </row>
    <row r="565" spans="1:23">
      <c r="A565" s="93"/>
      <c r="B565" s="93"/>
      <c r="C565" s="93"/>
      <c r="D565" s="93"/>
      <c r="E565" s="93"/>
      <c r="F565" s="93"/>
      <c r="G565" s="93"/>
      <c r="H565" s="93"/>
      <c r="I565" s="93"/>
      <c r="J565" s="93"/>
      <c r="K565" s="93"/>
      <c r="L565" s="93"/>
      <c r="M565" s="93"/>
      <c r="N565" s="93"/>
      <c r="O565" s="93"/>
      <c r="P565" s="93"/>
      <c r="Q565" s="93"/>
      <c r="R565" s="93"/>
      <c r="S565" s="93"/>
      <c r="T565" s="93"/>
      <c r="U565" s="93"/>
      <c r="V565" s="93"/>
      <c r="W565" s="93"/>
    </row>
    <row r="566" spans="1:23">
      <c r="A566" s="93"/>
      <c r="B566" s="93"/>
      <c r="C566" s="93"/>
      <c r="D566" s="93"/>
      <c r="E566" s="93"/>
      <c r="F566" s="93"/>
      <c r="G566" s="93"/>
      <c r="H566" s="93"/>
      <c r="I566" s="93"/>
      <c r="J566" s="93"/>
      <c r="K566" s="93"/>
      <c r="L566" s="93"/>
      <c r="M566" s="93"/>
      <c r="N566" s="93"/>
      <c r="O566" s="93"/>
      <c r="P566" s="93"/>
      <c r="Q566" s="93"/>
      <c r="R566" s="93"/>
      <c r="S566" s="93"/>
      <c r="T566" s="93"/>
      <c r="U566" s="93"/>
      <c r="V566" s="93"/>
      <c r="W566" s="93"/>
    </row>
    <row r="567" spans="1:23">
      <c r="A567" s="93"/>
      <c r="B567" s="93"/>
      <c r="C567" s="93"/>
      <c r="D567" s="93"/>
      <c r="E567" s="93"/>
      <c r="F567" s="93"/>
      <c r="G567" s="93"/>
      <c r="H567" s="93"/>
      <c r="I567" s="93"/>
      <c r="J567" s="93"/>
      <c r="K567" s="93"/>
      <c r="L567" s="93"/>
      <c r="M567" s="93"/>
      <c r="N567" s="93"/>
      <c r="O567" s="93"/>
      <c r="P567" s="93"/>
      <c r="Q567" s="93"/>
      <c r="R567" s="93"/>
      <c r="S567" s="93"/>
      <c r="T567" s="93"/>
      <c r="U567" s="93"/>
      <c r="V567" s="93"/>
      <c r="W567" s="93"/>
    </row>
    <row r="568" spans="1:23">
      <c r="A568" s="93"/>
      <c r="B568" s="93"/>
      <c r="C568" s="93"/>
      <c r="D568" s="93"/>
      <c r="E568" s="93"/>
      <c r="F568" s="93"/>
      <c r="G568" s="93"/>
      <c r="H568" s="93"/>
      <c r="I568" s="93"/>
      <c r="J568" s="93"/>
      <c r="K568" s="93"/>
      <c r="L568" s="93"/>
      <c r="M568" s="93"/>
      <c r="N568" s="93"/>
      <c r="O568" s="93"/>
      <c r="P568" s="93"/>
      <c r="Q568" s="93"/>
      <c r="R568" s="93"/>
      <c r="S568" s="93"/>
      <c r="T568" s="93"/>
      <c r="U568" s="93"/>
      <c r="V568" s="93"/>
      <c r="W568" s="93"/>
    </row>
    <row r="569" spans="1:23">
      <c r="A569" s="93"/>
      <c r="B569" s="93"/>
      <c r="C569" s="93"/>
      <c r="D569" s="93"/>
      <c r="E569" s="93"/>
      <c r="F569" s="93"/>
      <c r="G569" s="93"/>
      <c r="H569" s="93"/>
      <c r="I569" s="93"/>
      <c r="J569" s="93"/>
      <c r="K569" s="93"/>
      <c r="L569" s="93"/>
      <c r="M569" s="93"/>
      <c r="N569" s="93"/>
      <c r="O569" s="93"/>
      <c r="P569" s="93"/>
      <c r="Q569" s="93"/>
      <c r="R569" s="93"/>
      <c r="S569" s="93"/>
      <c r="T569" s="93"/>
      <c r="U569" s="93"/>
      <c r="V569" s="93"/>
      <c r="W569" s="93"/>
    </row>
    <row r="570" spans="1:23">
      <c r="A570" s="93"/>
      <c r="B570" s="93"/>
      <c r="C570" s="93"/>
      <c r="D570" s="93"/>
      <c r="E570" s="93"/>
      <c r="F570" s="93"/>
      <c r="G570" s="93"/>
      <c r="H570" s="93"/>
      <c r="I570" s="93"/>
      <c r="J570" s="93"/>
      <c r="K570" s="93"/>
      <c r="L570" s="93"/>
      <c r="M570" s="93"/>
      <c r="N570" s="93"/>
      <c r="O570" s="93"/>
      <c r="P570" s="93"/>
      <c r="Q570" s="93"/>
      <c r="R570" s="93"/>
      <c r="S570" s="93"/>
      <c r="T570" s="93"/>
      <c r="U570" s="93"/>
      <c r="V570" s="93"/>
      <c r="W570" s="93"/>
    </row>
    <row r="571" spans="1:23">
      <c r="A571" s="93"/>
      <c r="B571" s="93"/>
      <c r="C571" s="93"/>
      <c r="D571" s="93"/>
      <c r="E571" s="93"/>
      <c r="F571" s="93"/>
      <c r="G571" s="93"/>
      <c r="H571" s="93"/>
      <c r="I571" s="93"/>
      <c r="J571" s="93"/>
      <c r="K571" s="93"/>
      <c r="L571" s="93"/>
      <c r="M571" s="93"/>
      <c r="N571" s="93"/>
      <c r="O571" s="93"/>
      <c r="P571" s="93"/>
      <c r="Q571" s="93"/>
      <c r="R571" s="93"/>
      <c r="S571" s="93"/>
      <c r="T571" s="93"/>
      <c r="U571" s="93"/>
      <c r="V571" s="93"/>
      <c r="W571" s="93"/>
    </row>
    <row r="572" spans="1:23">
      <c r="A572" s="93"/>
      <c r="B572" s="93"/>
      <c r="C572" s="93"/>
      <c r="D572" s="93"/>
      <c r="E572" s="93"/>
      <c r="F572" s="93"/>
      <c r="G572" s="93"/>
      <c r="H572" s="93"/>
      <c r="I572" s="93"/>
      <c r="J572" s="93"/>
      <c r="K572" s="93"/>
      <c r="L572" s="93"/>
      <c r="M572" s="93"/>
      <c r="N572" s="93"/>
      <c r="O572" s="93"/>
      <c r="P572" s="93"/>
      <c r="Q572" s="93"/>
      <c r="R572" s="93"/>
      <c r="S572" s="93"/>
      <c r="T572" s="93"/>
      <c r="U572" s="93"/>
      <c r="V572" s="93"/>
      <c r="W572" s="93"/>
    </row>
    <row r="573" spans="1:23">
      <c r="A573" s="93"/>
      <c r="B573" s="93"/>
      <c r="C573" s="93"/>
      <c r="D573" s="93"/>
      <c r="E573" s="93"/>
      <c r="F573" s="93"/>
      <c r="G573" s="93"/>
      <c r="H573" s="93"/>
      <c r="I573" s="93"/>
      <c r="J573" s="93"/>
      <c r="K573" s="93"/>
      <c r="L573" s="93"/>
      <c r="M573" s="93"/>
      <c r="N573" s="93"/>
      <c r="O573" s="93"/>
      <c r="P573" s="93"/>
      <c r="Q573" s="93"/>
      <c r="R573" s="93"/>
      <c r="S573" s="93"/>
      <c r="T573" s="93"/>
      <c r="U573" s="93"/>
      <c r="V573" s="93"/>
      <c r="W573" s="93"/>
    </row>
    <row r="574" spans="1:23">
      <c r="A574" s="93"/>
      <c r="B574" s="93"/>
      <c r="C574" s="93"/>
      <c r="D574" s="93"/>
      <c r="E574" s="93"/>
      <c r="F574" s="93"/>
      <c r="G574" s="93"/>
      <c r="H574" s="93"/>
      <c r="I574" s="93"/>
      <c r="J574" s="93"/>
      <c r="K574" s="93"/>
      <c r="L574" s="93"/>
      <c r="M574" s="93"/>
      <c r="N574" s="93"/>
      <c r="O574" s="93"/>
      <c r="P574" s="93"/>
      <c r="Q574" s="93"/>
      <c r="R574" s="93"/>
      <c r="S574" s="93"/>
      <c r="T574" s="93"/>
      <c r="U574" s="93"/>
      <c r="V574" s="93"/>
      <c r="W574" s="93"/>
    </row>
    <row r="575" spans="1:23">
      <c r="A575" s="93"/>
      <c r="B575" s="93"/>
      <c r="C575" s="93"/>
      <c r="D575" s="93"/>
      <c r="E575" s="93"/>
      <c r="F575" s="93"/>
      <c r="G575" s="93"/>
      <c r="H575" s="93"/>
      <c r="I575" s="93"/>
      <c r="J575" s="93"/>
      <c r="K575" s="93"/>
      <c r="L575" s="93"/>
      <c r="M575" s="93"/>
      <c r="N575" s="93"/>
      <c r="O575" s="93"/>
      <c r="P575" s="93"/>
      <c r="Q575" s="93"/>
      <c r="R575" s="93"/>
      <c r="S575" s="93"/>
      <c r="T575" s="93"/>
      <c r="U575" s="93"/>
      <c r="V575" s="93"/>
      <c r="W575" s="93"/>
    </row>
    <row r="576" spans="1:23">
      <c r="A576" s="93"/>
      <c r="B576" s="93"/>
      <c r="C576" s="93"/>
      <c r="D576" s="93"/>
      <c r="E576" s="93"/>
      <c r="F576" s="93"/>
      <c r="G576" s="93"/>
      <c r="H576" s="93"/>
      <c r="I576" s="93"/>
      <c r="J576" s="93"/>
      <c r="K576" s="93"/>
      <c r="L576" s="93"/>
      <c r="M576" s="93"/>
      <c r="N576" s="93"/>
      <c r="O576" s="93"/>
      <c r="P576" s="93"/>
      <c r="Q576" s="93"/>
      <c r="R576" s="93"/>
      <c r="S576" s="93"/>
      <c r="T576" s="93"/>
      <c r="U576" s="93"/>
      <c r="V576" s="93"/>
      <c r="W576" s="93"/>
    </row>
    <row r="577" spans="1:23">
      <c r="A577" s="93"/>
      <c r="B577" s="93"/>
      <c r="C577" s="93"/>
      <c r="D577" s="93"/>
      <c r="E577" s="93"/>
      <c r="F577" s="93"/>
      <c r="G577" s="93"/>
      <c r="H577" s="93"/>
      <c r="I577" s="93"/>
      <c r="J577" s="93"/>
      <c r="K577" s="93"/>
      <c r="L577" s="93"/>
      <c r="M577" s="93"/>
      <c r="N577" s="93"/>
      <c r="O577" s="93"/>
      <c r="P577" s="93"/>
      <c r="Q577" s="93"/>
      <c r="R577" s="93"/>
      <c r="S577" s="93"/>
      <c r="T577" s="93"/>
      <c r="U577" s="93"/>
      <c r="V577" s="93"/>
      <c r="W577" s="93"/>
    </row>
    <row r="578" spans="1:23">
      <c r="A578" s="93"/>
      <c r="B578" s="93"/>
      <c r="C578" s="93"/>
      <c r="D578" s="93"/>
      <c r="E578" s="93"/>
      <c r="F578" s="93"/>
      <c r="G578" s="93"/>
      <c r="H578" s="93"/>
      <c r="I578" s="93"/>
      <c r="J578" s="93"/>
      <c r="K578" s="93"/>
      <c r="L578" s="93"/>
      <c r="M578" s="93"/>
      <c r="N578" s="93"/>
      <c r="O578" s="93"/>
      <c r="P578" s="93"/>
      <c r="Q578" s="93"/>
      <c r="R578" s="93"/>
      <c r="S578" s="93"/>
      <c r="T578" s="93"/>
      <c r="U578" s="93"/>
      <c r="V578" s="93"/>
      <c r="W578" s="93"/>
    </row>
    <row r="579" spans="1:23">
      <c r="A579" s="93"/>
      <c r="B579" s="93"/>
      <c r="C579" s="93"/>
      <c r="D579" s="93"/>
      <c r="E579" s="93"/>
      <c r="F579" s="93"/>
      <c r="G579" s="93"/>
      <c r="H579" s="93"/>
      <c r="I579" s="93"/>
      <c r="J579" s="93"/>
      <c r="K579" s="93"/>
      <c r="L579" s="93"/>
      <c r="M579" s="93"/>
      <c r="N579" s="93"/>
      <c r="O579" s="93"/>
      <c r="P579" s="93"/>
      <c r="Q579" s="93"/>
      <c r="R579" s="93"/>
      <c r="S579" s="93"/>
      <c r="T579" s="93"/>
      <c r="U579" s="93"/>
      <c r="V579" s="93"/>
      <c r="W579" s="93"/>
    </row>
    <row r="580" spans="1:23">
      <c r="A580" s="93"/>
      <c r="B580" s="93"/>
      <c r="C580" s="93"/>
      <c r="D580" s="93"/>
      <c r="E580" s="93"/>
      <c r="F580" s="93"/>
      <c r="G580" s="93"/>
      <c r="H580" s="93"/>
      <c r="I580" s="93"/>
      <c r="J580" s="93"/>
      <c r="K580" s="93"/>
      <c r="L580" s="93"/>
      <c r="M580" s="93"/>
      <c r="N580" s="93"/>
      <c r="O580" s="93"/>
      <c r="P580" s="93"/>
      <c r="Q580" s="93"/>
      <c r="R580" s="93"/>
      <c r="S580" s="93"/>
      <c r="T580" s="93"/>
      <c r="U580" s="93"/>
      <c r="V580" s="93"/>
      <c r="W580" s="93"/>
    </row>
    <row r="581" spans="1:23">
      <c r="A581" s="93"/>
      <c r="B581" s="93"/>
      <c r="C581" s="93"/>
      <c r="D581" s="93"/>
      <c r="E581" s="93"/>
      <c r="F581" s="93"/>
      <c r="G581" s="93"/>
      <c r="H581" s="93"/>
      <c r="I581" s="93"/>
      <c r="J581" s="93"/>
      <c r="K581" s="93"/>
      <c r="L581" s="93"/>
      <c r="M581" s="93"/>
      <c r="N581" s="93"/>
      <c r="O581" s="93"/>
      <c r="P581" s="93"/>
      <c r="Q581" s="93"/>
      <c r="R581" s="93"/>
      <c r="S581" s="93"/>
      <c r="T581" s="93"/>
      <c r="U581" s="93"/>
      <c r="V581" s="93"/>
      <c r="W581" s="93"/>
    </row>
    <row r="582" spans="1:23">
      <c r="A582" s="93"/>
      <c r="B582" s="93"/>
      <c r="C582" s="93"/>
      <c r="D582" s="93"/>
      <c r="E582" s="93"/>
      <c r="F582" s="93"/>
      <c r="G582" s="93"/>
      <c r="H582" s="93"/>
      <c r="I582" s="93"/>
      <c r="J582" s="93"/>
      <c r="K582" s="93"/>
      <c r="L582" s="93"/>
      <c r="M582" s="93"/>
      <c r="N582" s="93"/>
      <c r="O582" s="93"/>
      <c r="P582" s="93"/>
      <c r="Q582" s="93"/>
      <c r="R582" s="93"/>
      <c r="S582" s="93"/>
      <c r="T582" s="93"/>
      <c r="U582" s="93"/>
      <c r="V582" s="93"/>
      <c r="W582" s="93"/>
    </row>
    <row r="583" spans="1:23">
      <c r="A583" s="93"/>
      <c r="B583" s="93"/>
      <c r="C583" s="93"/>
      <c r="D583" s="93"/>
      <c r="E583" s="93"/>
      <c r="F583" s="93"/>
      <c r="G583" s="93"/>
      <c r="H583" s="93"/>
      <c r="I583" s="93"/>
      <c r="J583" s="93"/>
      <c r="K583" s="93"/>
      <c r="L583" s="93"/>
      <c r="M583" s="93"/>
      <c r="N583" s="93"/>
      <c r="O583" s="93"/>
      <c r="P583" s="93"/>
      <c r="Q583" s="93"/>
      <c r="R583" s="93"/>
      <c r="S583" s="93"/>
      <c r="T583" s="93"/>
      <c r="U583" s="93"/>
      <c r="V583" s="93"/>
      <c r="W583" s="93"/>
    </row>
    <row r="584" spans="1:23">
      <c r="A584" s="93"/>
      <c r="B584" s="93"/>
      <c r="C584" s="93"/>
      <c r="D584" s="93"/>
      <c r="E584" s="93"/>
      <c r="F584" s="93"/>
      <c r="G584" s="93"/>
      <c r="H584" s="93"/>
      <c r="I584" s="93"/>
      <c r="J584" s="93"/>
      <c r="K584" s="93"/>
      <c r="L584" s="93"/>
      <c r="M584" s="93"/>
      <c r="N584" s="93"/>
      <c r="O584" s="93"/>
      <c r="P584" s="93"/>
      <c r="Q584" s="93"/>
      <c r="R584" s="93"/>
      <c r="S584" s="93"/>
      <c r="T584" s="93"/>
      <c r="U584" s="93"/>
      <c r="V584" s="93"/>
      <c r="W584" s="93"/>
    </row>
    <row r="585" spans="1:23">
      <c r="A585" s="93"/>
      <c r="B585" s="93"/>
      <c r="C585" s="93"/>
      <c r="D585" s="93"/>
      <c r="E585" s="93"/>
      <c r="F585" s="93"/>
      <c r="G585" s="93"/>
      <c r="H585" s="93"/>
      <c r="I585" s="93"/>
      <c r="J585" s="93"/>
      <c r="K585" s="93"/>
      <c r="L585" s="93"/>
      <c r="M585" s="93"/>
      <c r="N585" s="93"/>
      <c r="O585" s="93"/>
      <c r="P585" s="93"/>
      <c r="Q585" s="93"/>
      <c r="R585" s="93"/>
      <c r="S585" s="93"/>
      <c r="T585" s="93"/>
      <c r="U585" s="93"/>
      <c r="V585" s="93"/>
      <c r="W585" s="93"/>
    </row>
    <row r="586" spans="1:23">
      <c r="A586" s="93"/>
      <c r="B586" s="93"/>
      <c r="C586" s="93"/>
      <c r="D586" s="93"/>
      <c r="E586" s="93"/>
      <c r="F586" s="93"/>
      <c r="G586" s="93"/>
      <c r="H586" s="93"/>
      <c r="I586" s="93"/>
      <c r="J586" s="93"/>
      <c r="K586" s="93"/>
      <c r="L586" s="93"/>
      <c r="M586" s="93"/>
      <c r="N586" s="93"/>
      <c r="O586" s="93"/>
      <c r="P586" s="93"/>
      <c r="Q586" s="93"/>
      <c r="R586" s="93"/>
      <c r="S586" s="93"/>
      <c r="T586" s="93"/>
      <c r="U586" s="93"/>
      <c r="V586" s="93"/>
      <c r="W586" s="93"/>
    </row>
    <row r="587" spans="1:23">
      <c r="A587" s="93"/>
      <c r="B587" s="93"/>
      <c r="C587" s="93"/>
      <c r="D587" s="93"/>
      <c r="E587" s="93"/>
      <c r="F587" s="93"/>
      <c r="G587" s="93"/>
      <c r="H587" s="93"/>
      <c r="I587" s="93"/>
      <c r="J587" s="93"/>
      <c r="K587" s="93"/>
      <c r="L587" s="93"/>
      <c r="M587" s="93"/>
      <c r="N587" s="93"/>
      <c r="O587" s="93"/>
      <c r="P587" s="93"/>
      <c r="Q587" s="93"/>
      <c r="R587" s="93"/>
      <c r="S587" s="93"/>
      <c r="T587" s="93"/>
      <c r="U587" s="93"/>
      <c r="V587" s="93"/>
      <c r="W587" s="93"/>
    </row>
    <row r="588" spans="1:23">
      <c r="A588" s="93"/>
      <c r="B588" s="93"/>
      <c r="C588" s="93"/>
      <c r="D588" s="93"/>
      <c r="E588" s="93"/>
      <c r="F588" s="93"/>
      <c r="G588" s="93"/>
      <c r="H588" s="93"/>
      <c r="I588" s="93"/>
      <c r="J588" s="93"/>
      <c r="K588" s="93"/>
      <c r="L588" s="93"/>
      <c r="M588" s="93"/>
      <c r="N588" s="93"/>
      <c r="O588" s="93"/>
      <c r="P588" s="93"/>
      <c r="Q588" s="93"/>
      <c r="R588" s="93"/>
      <c r="S588" s="93"/>
      <c r="T588" s="93"/>
      <c r="U588" s="93"/>
      <c r="V588" s="93"/>
      <c r="W588" s="93"/>
    </row>
    <row r="589" spans="1:23">
      <c r="A589" s="93"/>
      <c r="B589" s="93"/>
      <c r="C589" s="93"/>
      <c r="D589" s="93"/>
      <c r="E589" s="93"/>
      <c r="F589" s="93"/>
      <c r="G589" s="93"/>
      <c r="H589" s="93"/>
      <c r="I589" s="93"/>
      <c r="J589" s="93"/>
      <c r="K589" s="93"/>
      <c r="L589" s="93"/>
      <c r="M589" s="93"/>
      <c r="N589" s="93"/>
      <c r="O589" s="93"/>
      <c r="P589" s="93"/>
      <c r="Q589" s="93"/>
      <c r="R589" s="93"/>
      <c r="S589" s="93"/>
      <c r="T589" s="93"/>
      <c r="U589" s="93"/>
      <c r="V589" s="93"/>
      <c r="W589" s="93"/>
    </row>
    <row r="590" spans="1:23">
      <c r="A590" s="93"/>
      <c r="B590" s="93"/>
      <c r="C590" s="93"/>
      <c r="D590" s="93"/>
      <c r="E590" s="93"/>
      <c r="F590" s="93"/>
      <c r="G590" s="93"/>
      <c r="H590" s="93"/>
      <c r="I590" s="93"/>
      <c r="J590" s="93"/>
      <c r="K590" s="93"/>
      <c r="L590" s="93"/>
      <c r="M590" s="93"/>
      <c r="N590" s="93"/>
      <c r="O590" s="93"/>
      <c r="P590" s="93"/>
      <c r="Q590" s="93"/>
      <c r="R590" s="93"/>
      <c r="S590" s="93"/>
      <c r="T590" s="93"/>
      <c r="U590" s="93"/>
      <c r="V590" s="93"/>
      <c r="W590" s="93"/>
    </row>
    <row r="591" spans="1:23">
      <c r="A591" s="93"/>
      <c r="B591" s="93"/>
      <c r="C591" s="93"/>
      <c r="D591" s="93"/>
      <c r="E591" s="93"/>
      <c r="F591" s="93"/>
      <c r="G591" s="93"/>
      <c r="H591" s="93"/>
      <c r="I591" s="93"/>
      <c r="J591" s="93"/>
      <c r="K591" s="93"/>
      <c r="L591" s="93"/>
      <c r="M591" s="93"/>
      <c r="N591" s="93"/>
      <c r="O591" s="93"/>
      <c r="P591" s="93"/>
      <c r="Q591" s="93"/>
      <c r="R591" s="93"/>
      <c r="S591" s="93"/>
      <c r="T591" s="93"/>
      <c r="U591" s="93"/>
      <c r="V591" s="93"/>
      <c r="W591" s="93"/>
    </row>
    <row r="592" spans="1:23">
      <c r="A592" s="93"/>
      <c r="B592" s="93"/>
      <c r="C592" s="93"/>
      <c r="D592" s="93"/>
      <c r="E592" s="93"/>
      <c r="F592" s="93"/>
      <c r="G592" s="93"/>
      <c r="H592" s="93"/>
      <c r="I592" s="93"/>
      <c r="J592" s="93"/>
      <c r="K592" s="93"/>
      <c r="L592" s="93"/>
      <c r="M592" s="93"/>
      <c r="N592" s="93"/>
      <c r="O592" s="93"/>
      <c r="P592" s="93"/>
      <c r="Q592" s="93"/>
      <c r="R592" s="93"/>
      <c r="S592" s="93"/>
      <c r="T592" s="93"/>
      <c r="U592" s="93"/>
      <c r="V592" s="93"/>
      <c r="W592" s="93"/>
    </row>
    <row r="593" spans="1:23">
      <c r="A593" s="93"/>
      <c r="B593" s="93"/>
      <c r="C593" s="93"/>
      <c r="D593" s="93"/>
      <c r="E593" s="93"/>
      <c r="F593" s="93"/>
      <c r="G593" s="93"/>
      <c r="H593" s="93"/>
      <c r="I593" s="93"/>
      <c r="J593" s="93"/>
      <c r="K593" s="93"/>
      <c r="L593" s="93"/>
      <c r="M593" s="93"/>
      <c r="N593" s="93"/>
      <c r="O593" s="93"/>
      <c r="P593" s="93"/>
      <c r="Q593" s="93"/>
      <c r="R593" s="93"/>
      <c r="S593" s="93"/>
      <c r="T593" s="93"/>
      <c r="U593" s="93"/>
      <c r="V593" s="93"/>
      <c r="W593" s="93"/>
    </row>
    <row r="594" spans="1:23">
      <c r="A594" s="93"/>
      <c r="B594" s="93"/>
      <c r="C594" s="93"/>
      <c r="D594" s="93"/>
      <c r="E594" s="93"/>
      <c r="F594" s="93"/>
      <c r="G594" s="93"/>
      <c r="H594" s="93"/>
      <c r="I594" s="93"/>
      <c r="J594" s="93"/>
      <c r="K594" s="93"/>
      <c r="L594" s="93"/>
      <c r="M594" s="93"/>
      <c r="N594" s="93"/>
      <c r="O594" s="93"/>
      <c r="P594" s="93"/>
      <c r="Q594" s="93"/>
      <c r="R594" s="93"/>
      <c r="S594" s="93"/>
      <c r="T594" s="93"/>
      <c r="U594" s="93"/>
      <c r="V594" s="93"/>
      <c r="W594" s="93"/>
    </row>
    <row r="595" spans="1:23">
      <c r="A595" s="93"/>
      <c r="B595" s="93"/>
      <c r="C595" s="93"/>
      <c r="D595" s="93"/>
      <c r="E595" s="93"/>
      <c r="F595" s="93"/>
      <c r="G595" s="93"/>
      <c r="H595" s="93"/>
      <c r="I595" s="93"/>
      <c r="J595" s="93"/>
      <c r="K595" s="93"/>
      <c r="L595" s="93"/>
      <c r="M595" s="93"/>
      <c r="N595" s="93"/>
      <c r="O595" s="93"/>
      <c r="P595" s="93"/>
      <c r="Q595" s="93"/>
      <c r="R595" s="93"/>
      <c r="S595" s="93"/>
      <c r="T595" s="93"/>
      <c r="U595" s="93"/>
      <c r="V595" s="93"/>
      <c r="W595" s="93"/>
    </row>
    <row r="596" spans="1:23">
      <c r="A596" s="93"/>
      <c r="B596" s="93"/>
      <c r="C596" s="93"/>
      <c r="D596" s="93"/>
      <c r="E596" s="93"/>
      <c r="F596" s="93"/>
      <c r="G596" s="93"/>
      <c r="H596" s="93"/>
      <c r="I596" s="93"/>
      <c r="J596" s="93"/>
      <c r="K596" s="93"/>
      <c r="L596" s="93"/>
      <c r="M596" s="93"/>
      <c r="N596" s="93"/>
      <c r="O596" s="93"/>
      <c r="P596" s="93"/>
      <c r="Q596" s="93"/>
      <c r="R596" s="93"/>
      <c r="S596" s="93"/>
      <c r="T596" s="93"/>
      <c r="U596" s="93"/>
      <c r="V596" s="93"/>
      <c r="W596" s="93"/>
    </row>
    <row r="597" spans="1:23">
      <c r="A597" s="93"/>
      <c r="B597" s="93"/>
      <c r="C597" s="93"/>
      <c r="D597" s="93"/>
      <c r="E597" s="93"/>
      <c r="F597" s="93"/>
      <c r="G597" s="93"/>
      <c r="H597" s="93"/>
      <c r="I597" s="93"/>
      <c r="J597" s="93"/>
      <c r="K597" s="93"/>
      <c r="L597" s="93"/>
      <c r="M597" s="93"/>
      <c r="N597" s="93"/>
      <c r="O597" s="93"/>
      <c r="P597" s="93"/>
      <c r="Q597" s="93"/>
      <c r="R597" s="93"/>
      <c r="S597" s="93"/>
      <c r="T597" s="93"/>
      <c r="U597" s="93"/>
      <c r="V597" s="93"/>
      <c r="W597" s="93"/>
    </row>
    <row r="598" spans="1:23">
      <c r="A598" s="93"/>
      <c r="B598" s="93"/>
      <c r="C598" s="93"/>
      <c r="D598" s="93"/>
      <c r="E598" s="93"/>
      <c r="F598" s="93"/>
      <c r="G598" s="93"/>
      <c r="H598" s="93"/>
      <c r="I598" s="93"/>
      <c r="J598" s="93"/>
      <c r="K598" s="93"/>
      <c r="L598" s="93"/>
      <c r="M598" s="93"/>
      <c r="N598" s="93"/>
      <c r="O598" s="93"/>
      <c r="P598" s="93"/>
      <c r="Q598" s="93"/>
      <c r="R598" s="93"/>
      <c r="S598" s="93"/>
      <c r="T598" s="93"/>
      <c r="U598" s="93"/>
      <c r="V598" s="93"/>
      <c r="W598" s="93"/>
    </row>
    <row r="599" spans="1:23">
      <c r="A599" s="93"/>
      <c r="B599" s="93"/>
      <c r="C599" s="93"/>
      <c r="D599" s="93"/>
      <c r="E599" s="93"/>
      <c r="F599" s="93"/>
      <c r="G599" s="93"/>
      <c r="H599" s="93"/>
      <c r="I599" s="93"/>
      <c r="J599" s="93"/>
      <c r="K599" s="93"/>
      <c r="L599" s="93"/>
      <c r="M599" s="93"/>
      <c r="N599" s="93"/>
      <c r="O599" s="93"/>
      <c r="P599" s="93"/>
      <c r="Q599" s="93"/>
      <c r="R599" s="93"/>
      <c r="S599" s="93"/>
      <c r="T599" s="93"/>
      <c r="U599" s="93"/>
      <c r="V599" s="93"/>
      <c r="W599" s="93"/>
    </row>
    <row r="600" spans="1:23">
      <c r="A600" s="93"/>
      <c r="B600" s="93"/>
      <c r="C600" s="93"/>
      <c r="D600" s="93"/>
      <c r="E600" s="93"/>
      <c r="F600" s="93"/>
      <c r="G600" s="93"/>
      <c r="H600" s="93"/>
      <c r="I600" s="93"/>
      <c r="J600" s="93"/>
      <c r="K600" s="93"/>
      <c r="L600" s="93"/>
      <c r="M600" s="93"/>
      <c r="N600" s="93"/>
      <c r="O600" s="93"/>
      <c r="P600" s="93"/>
      <c r="Q600" s="93"/>
      <c r="R600" s="93"/>
      <c r="S600" s="93"/>
      <c r="T600" s="93"/>
      <c r="U600" s="93"/>
      <c r="V600" s="93"/>
      <c r="W600" s="93"/>
    </row>
    <row r="601" spans="1:23">
      <c r="A601" s="93"/>
      <c r="B601" s="93"/>
      <c r="C601" s="93"/>
      <c r="D601" s="93"/>
      <c r="E601" s="93"/>
      <c r="F601" s="93"/>
      <c r="G601" s="93"/>
      <c r="H601" s="93"/>
      <c r="I601" s="93"/>
      <c r="J601" s="93"/>
      <c r="K601" s="93"/>
      <c r="L601" s="93"/>
      <c r="M601" s="93"/>
      <c r="N601" s="93"/>
      <c r="O601" s="93"/>
      <c r="P601" s="93"/>
      <c r="Q601" s="93"/>
      <c r="R601" s="93"/>
      <c r="S601" s="93"/>
      <c r="T601" s="93"/>
      <c r="U601" s="93"/>
      <c r="V601" s="93"/>
      <c r="W601" s="93"/>
    </row>
    <row r="602" spans="1:23">
      <c r="A602" s="93"/>
      <c r="B602" s="93"/>
      <c r="C602" s="93"/>
      <c r="D602" s="93"/>
      <c r="E602" s="93"/>
      <c r="F602" s="93"/>
      <c r="G602" s="93"/>
      <c r="H602" s="93"/>
      <c r="I602" s="93"/>
      <c r="J602" s="93"/>
      <c r="K602" s="93"/>
      <c r="L602" s="93"/>
      <c r="M602" s="93"/>
      <c r="N602" s="93"/>
      <c r="O602" s="93"/>
      <c r="P602" s="93"/>
      <c r="Q602" s="93"/>
      <c r="R602" s="93"/>
      <c r="S602" s="93"/>
      <c r="T602" s="93"/>
      <c r="U602" s="93"/>
      <c r="V602" s="93"/>
      <c r="W602" s="93"/>
    </row>
    <row r="603" spans="1:23">
      <c r="A603" s="93"/>
      <c r="B603" s="93"/>
      <c r="C603" s="93"/>
      <c r="D603" s="93"/>
      <c r="E603" s="93"/>
      <c r="F603" s="93"/>
      <c r="G603" s="93"/>
      <c r="H603" s="93"/>
      <c r="I603" s="93"/>
      <c r="J603" s="93"/>
      <c r="K603" s="93"/>
      <c r="L603" s="93"/>
      <c r="M603" s="93"/>
      <c r="N603" s="93"/>
      <c r="O603" s="93"/>
      <c r="P603" s="93"/>
      <c r="Q603" s="93"/>
      <c r="R603" s="93"/>
      <c r="S603" s="93"/>
      <c r="T603" s="93"/>
      <c r="U603" s="93"/>
      <c r="V603" s="93"/>
      <c r="W603" s="93"/>
    </row>
    <row r="604" spans="1:23">
      <c r="A604" s="93"/>
      <c r="B604" s="93"/>
      <c r="C604" s="93"/>
      <c r="D604" s="93"/>
      <c r="E604" s="93"/>
      <c r="F604" s="93"/>
      <c r="G604" s="93"/>
      <c r="H604" s="93"/>
      <c r="I604" s="93"/>
      <c r="J604" s="93"/>
      <c r="K604" s="93"/>
      <c r="L604" s="93"/>
      <c r="M604" s="93"/>
      <c r="N604" s="93"/>
      <c r="O604" s="93"/>
      <c r="P604" s="93"/>
      <c r="Q604" s="93"/>
      <c r="R604" s="93"/>
      <c r="S604" s="93"/>
      <c r="T604" s="93"/>
      <c r="U604" s="93"/>
      <c r="V604" s="93"/>
      <c r="W604" s="93"/>
    </row>
    <row r="605" spans="1:23">
      <c r="A605" s="93"/>
      <c r="B605" s="93"/>
      <c r="C605" s="93"/>
      <c r="D605" s="93"/>
      <c r="E605" s="93"/>
      <c r="F605" s="93"/>
      <c r="G605" s="93"/>
      <c r="H605" s="93"/>
      <c r="I605" s="93"/>
      <c r="J605" s="93"/>
      <c r="K605" s="93"/>
      <c r="L605" s="93"/>
      <c r="M605" s="93"/>
      <c r="N605" s="93"/>
      <c r="O605" s="93"/>
      <c r="P605" s="93"/>
      <c r="Q605" s="93"/>
      <c r="R605" s="93"/>
      <c r="S605" s="93"/>
      <c r="T605" s="93"/>
      <c r="U605" s="93"/>
      <c r="V605" s="93"/>
      <c r="W605" s="93"/>
    </row>
    <row r="606" spans="1:23">
      <c r="A606" s="93"/>
      <c r="B606" s="93"/>
      <c r="C606" s="93"/>
      <c r="D606" s="93"/>
      <c r="E606" s="93"/>
      <c r="F606" s="93"/>
      <c r="G606" s="93"/>
      <c r="H606" s="93"/>
      <c r="I606" s="93"/>
      <c r="J606" s="93"/>
      <c r="K606" s="93"/>
      <c r="L606" s="93"/>
      <c r="M606" s="93"/>
      <c r="N606" s="93"/>
      <c r="O606" s="93"/>
      <c r="P606" s="93"/>
      <c r="Q606" s="93"/>
      <c r="R606" s="93"/>
      <c r="S606" s="93"/>
      <c r="T606" s="93"/>
      <c r="U606" s="93"/>
      <c r="V606" s="93"/>
      <c r="W606" s="93"/>
    </row>
    <row r="607" spans="1:23">
      <c r="A607" s="93"/>
      <c r="B607" s="93"/>
      <c r="C607" s="93"/>
      <c r="D607" s="93"/>
      <c r="E607" s="93"/>
      <c r="F607" s="93"/>
      <c r="G607" s="93"/>
      <c r="H607" s="93"/>
      <c r="I607" s="93"/>
      <c r="J607" s="93"/>
      <c r="K607" s="93"/>
      <c r="L607" s="93"/>
      <c r="M607" s="93"/>
      <c r="N607" s="93"/>
      <c r="O607" s="93"/>
      <c r="P607" s="93"/>
      <c r="Q607" s="93"/>
      <c r="R607" s="93"/>
      <c r="S607" s="93"/>
      <c r="T607" s="93"/>
      <c r="U607" s="93"/>
      <c r="V607" s="93"/>
      <c r="W607" s="93"/>
    </row>
    <row r="608" spans="1:23">
      <c r="A608" s="93"/>
      <c r="B608" s="93"/>
      <c r="C608" s="93"/>
      <c r="D608" s="93"/>
      <c r="E608" s="93"/>
      <c r="F608" s="93"/>
      <c r="G608" s="93"/>
      <c r="H608" s="93"/>
      <c r="I608" s="93"/>
      <c r="J608" s="93"/>
      <c r="K608" s="93"/>
      <c r="L608" s="93"/>
      <c r="M608" s="93"/>
      <c r="N608" s="93"/>
      <c r="O608" s="93"/>
      <c r="P608" s="93"/>
      <c r="Q608" s="93"/>
      <c r="R608" s="93"/>
      <c r="S608" s="93"/>
      <c r="T608" s="93"/>
      <c r="U608" s="93"/>
      <c r="V608" s="93"/>
      <c r="W608" s="93"/>
    </row>
    <row r="609" spans="1:23">
      <c r="A609" s="93"/>
      <c r="B609" s="93"/>
      <c r="C609" s="93"/>
      <c r="D609" s="93"/>
      <c r="E609" s="93"/>
      <c r="F609" s="93"/>
      <c r="G609" s="93"/>
      <c r="H609" s="93"/>
      <c r="I609" s="93"/>
      <c r="J609" s="93"/>
      <c r="K609" s="93"/>
      <c r="L609" s="93"/>
      <c r="M609" s="93"/>
      <c r="N609" s="93"/>
      <c r="O609" s="93"/>
      <c r="P609" s="93"/>
      <c r="Q609" s="93"/>
      <c r="R609" s="93"/>
      <c r="S609" s="93"/>
      <c r="T609" s="93"/>
      <c r="U609" s="93"/>
      <c r="V609" s="93"/>
      <c r="W609" s="93"/>
    </row>
    <row r="610" spans="1:23">
      <c r="A610" s="93"/>
      <c r="B610" s="93"/>
      <c r="C610" s="93"/>
      <c r="D610" s="93"/>
      <c r="E610" s="93"/>
      <c r="F610" s="93"/>
      <c r="G610" s="93"/>
      <c r="H610" s="93"/>
      <c r="I610" s="93"/>
      <c r="J610" s="93"/>
      <c r="K610" s="93"/>
      <c r="L610" s="93"/>
      <c r="M610" s="93"/>
      <c r="N610" s="93"/>
      <c r="O610" s="93"/>
      <c r="P610" s="93"/>
      <c r="Q610" s="93"/>
      <c r="R610" s="93"/>
      <c r="S610" s="93"/>
      <c r="T610" s="93"/>
      <c r="U610" s="93"/>
      <c r="V610" s="93"/>
      <c r="W610" s="93"/>
    </row>
    <row r="611" spans="1:23">
      <c r="A611" s="93"/>
      <c r="B611" s="93"/>
      <c r="C611" s="93"/>
      <c r="D611" s="93"/>
      <c r="E611" s="93"/>
      <c r="F611" s="93"/>
      <c r="G611" s="93"/>
      <c r="H611" s="93"/>
      <c r="I611" s="93"/>
      <c r="J611" s="93"/>
      <c r="K611" s="93"/>
      <c r="L611" s="93"/>
      <c r="M611" s="93"/>
      <c r="N611" s="93"/>
      <c r="O611" s="93"/>
      <c r="P611" s="93"/>
      <c r="Q611" s="93"/>
      <c r="R611" s="93"/>
      <c r="S611" s="93"/>
      <c r="T611" s="93"/>
      <c r="U611" s="93"/>
      <c r="V611" s="93"/>
      <c r="W611" s="93"/>
    </row>
    <row r="612" spans="1:23">
      <c r="A612" s="93"/>
      <c r="B612" s="93"/>
      <c r="C612" s="93"/>
      <c r="D612" s="93"/>
      <c r="E612" s="93"/>
      <c r="F612" s="93"/>
      <c r="G612" s="93"/>
      <c r="H612" s="93"/>
      <c r="I612" s="93"/>
      <c r="J612" s="93"/>
      <c r="K612" s="93"/>
      <c r="L612" s="93"/>
      <c r="M612" s="93"/>
      <c r="N612" s="93"/>
      <c r="O612" s="93"/>
      <c r="P612" s="93"/>
      <c r="Q612" s="93"/>
      <c r="R612" s="93"/>
      <c r="S612" s="93"/>
      <c r="T612" s="93"/>
      <c r="U612" s="93"/>
      <c r="V612" s="93"/>
      <c r="W612" s="93"/>
    </row>
    <row r="613" spans="1:23">
      <c r="A613" s="93"/>
      <c r="B613" s="93"/>
      <c r="C613" s="93"/>
      <c r="D613" s="93"/>
      <c r="E613" s="93"/>
      <c r="F613" s="93"/>
      <c r="G613" s="93"/>
      <c r="H613" s="93"/>
      <c r="I613" s="93"/>
      <c r="J613" s="93"/>
      <c r="K613" s="93"/>
      <c r="L613" s="93"/>
      <c r="M613" s="93"/>
      <c r="N613" s="93"/>
      <c r="O613" s="93"/>
      <c r="P613" s="93"/>
      <c r="Q613" s="93"/>
      <c r="R613" s="93"/>
      <c r="S613" s="93"/>
      <c r="T613" s="93"/>
      <c r="U613" s="93"/>
      <c r="V613" s="93"/>
      <c r="W613" s="93"/>
    </row>
    <row r="614" spans="1:23">
      <c r="A614" s="93"/>
      <c r="B614" s="93"/>
      <c r="C614" s="93"/>
      <c r="D614" s="93"/>
      <c r="E614" s="93"/>
      <c r="F614" s="93"/>
      <c r="G614" s="93"/>
      <c r="H614" s="93"/>
      <c r="I614" s="93"/>
      <c r="J614" s="93"/>
      <c r="K614" s="93"/>
      <c r="L614" s="93"/>
      <c r="M614" s="93"/>
      <c r="N614" s="93"/>
      <c r="O614" s="93"/>
      <c r="P614" s="93"/>
      <c r="Q614" s="93"/>
      <c r="R614" s="93"/>
      <c r="S614" s="93"/>
      <c r="T614" s="93"/>
      <c r="U614" s="93"/>
      <c r="V614" s="93"/>
      <c r="W614" s="93"/>
    </row>
    <row r="615" spans="1:23">
      <c r="A615" s="93"/>
      <c r="B615" s="93"/>
      <c r="C615" s="93"/>
      <c r="D615" s="93"/>
      <c r="E615" s="93"/>
      <c r="F615" s="93"/>
      <c r="G615" s="93"/>
      <c r="H615" s="93"/>
      <c r="I615" s="93"/>
      <c r="J615" s="93"/>
      <c r="K615" s="93"/>
      <c r="L615" s="93"/>
      <c r="M615" s="93"/>
      <c r="N615" s="93"/>
      <c r="O615" s="93"/>
      <c r="P615" s="93"/>
      <c r="Q615" s="93"/>
      <c r="R615" s="93"/>
      <c r="S615" s="93"/>
      <c r="T615" s="93"/>
      <c r="U615" s="93"/>
      <c r="V615" s="93"/>
      <c r="W615" s="93"/>
    </row>
    <row r="616" spans="1:23">
      <c r="A616" s="93"/>
      <c r="B616" s="93"/>
      <c r="C616" s="93"/>
      <c r="D616" s="93"/>
      <c r="E616" s="93"/>
      <c r="F616" s="93"/>
      <c r="G616" s="93"/>
      <c r="H616" s="93"/>
      <c r="I616" s="93"/>
      <c r="J616" s="93"/>
      <c r="K616" s="93"/>
      <c r="L616" s="93"/>
      <c r="M616" s="93"/>
      <c r="N616" s="93"/>
      <c r="O616" s="93"/>
      <c r="P616" s="93"/>
      <c r="Q616" s="93"/>
      <c r="R616" s="93"/>
      <c r="S616" s="93"/>
      <c r="T616" s="93"/>
      <c r="U616" s="93"/>
      <c r="V616" s="93"/>
      <c r="W616" s="93"/>
    </row>
    <row r="617" spans="1:23">
      <c r="A617" s="93"/>
      <c r="B617" s="93"/>
      <c r="C617" s="93"/>
      <c r="D617" s="93"/>
      <c r="E617" s="93"/>
      <c r="F617" s="93"/>
      <c r="G617" s="93"/>
      <c r="H617" s="93"/>
      <c r="I617" s="93"/>
      <c r="J617" s="93"/>
      <c r="K617" s="93"/>
      <c r="L617" s="93"/>
      <c r="M617" s="93"/>
      <c r="N617" s="93"/>
      <c r="O617" s="93"/>
      <c r="P617" s="93"/>
      <c r="Q617" s="93"/>
      <c r="R617" s="93"/>
      <c r="S617" s="93"/>
      <c r="T617" s="93"/>
      <c r="U617" s="93"/>
      <c r="V617" s="93"/>
      <c r="W617" s="93"/>
    </row>
    <row r="618" spans="1:23">
      <c r="A618" s="93"/>
      <c r="B618" s="93"/>
      <c r="C618" s="93"/>
      <c r="D618" s="93"/>
      <c r="E618" s="93"/>
      <c r="F618" s="93"/>
      <c r="G618" s="93"/>
      <c r="H618" s="93"/>
      <c r="I618" s="93"/>
      <c r="J618" s="93"/>
      <c r="K618" s="93"/>
      <c r="L618" s="93"/>
      <c r="M618" s="93"/>
      <c r="N618" s="93"/>
      <c r="O618" s="93"/>
      <c r="P618" s="93"/>
      <c r="Q618" s="93"/>
      <c r="R618" s="93"/>
      <c r="S618" s="93"/>
      <c r="T618" s="93"/>
      <c r="U618" s="93"/>
      <c r="V618" s="93"/>
      <c r="W618" s="93"/>
    </row>
    <row r="619" spans="1:23">
      <c r="A619" s="93"/>
      <c r="B619" s="93"/>
      <c r="C619" s="93"/>
      <c r="D619" s="93"/>
      <c r="E619" s="93"/>
      <c r="F619" s="93"/>
      <c r="G619" s="93"/>
      <c r="H619" s="93"/>
      <c r="I619" s="93"/>
      <c r="J619" s="93"/>
      <c r="K619" s="93"/>
      <c r="L619" s="93"/>
      <c r="M619" s="93"/>
      <c r="N619" s="93"/>
      <c r="O619" s="93"/>
      <c r="P619" s="93"/>
      <c r="Q619" s="93"/>
      <c r="R619" s="93"/>
      <c r="S619" s="93"/>
      <c r="T619" s="93"/>
      <c r="U619" s="93"/>
      <c r="V619" s="93"/>
      <c r="W619" s="93"/>
    </row>
    <row r="620" spans="1:23">
      <c r="A620" s="93"/>
      <c r="B620" s="93"/>
      <c r="C620" s="93"/>
      <c r="D620" s="93"/>
      <c r="E620" s="93"/>
      <c r="F620" s="93"/>
      <c r="G620" s="93"/>
      <c r="H620" s="93"/>
      <c r="I620" s="93"/>
      <c r="J620" s="93"/>
      <c r="K620" s="93"/>
      <c r="L620" s="93"/>
      <c r="M620" s="93"/>
      <c r="N620" s="93"/>
      <c r="O620" s="93"/>
      <c r="P620" s="93"/>
      <c r="Q620" s="93"/>
      <c r="R620" s="93"/>
      <c r="S620" s="93"/>
      <c r="T620" s="93"/>
      <c r="U620" s="93"/>
      <c r="V620" s="93"/>
      <c r="W620" s="93"/>
    </row>
    <row r="621" spans="1:23">
      <c r="A621" s="93"/>
      <c r="B621" s="93"/>
      <c r="C621" s="93"/>
      <c r="D621" s="93"/>
      <c r="E621" s="93"/>
      <c r="F621" s="93"/>
      <c r="G621" s="93"/>
      <c r="H621" s="93"/>
      <c r="I621" s="93"/>
      <c r="J621" s="93"/>
      <c r="K621" s="93"/>
      <c r="L621" s="93"/>
      <c r="M621" s="93"/>
      <c r="N621" s="93"/>
      <c r="O621" s="93"/>
      <c r="P621" s="93"/>
      <c r="Q621" s="93"/>
      <c r="R621" s="93"/>
      <c r="S621" s="93"/>
      <c r="T621" s="93"/>
      <c r="U621" s="93"/>
      <c r="V621" s="93"/>
      <c r="W621" s="93"/>
    </row>
    <row r="622" spans="1:23">
      <c r="A622" s="93"/>
      <c r="B622" s="93"/>
      <c r="C622" s="93"/>
      <c r="D622" s="93"/>
      <c r="E622" s="93"/>
      <c r="F622" s="93"/>
      <c r="G622" s="93"/>
      <c r="H622" s="93"/>
      <c r="I622" s="93"/>
      <c r="J622" s="93"/>
      <c r="K622" s="93"/>
      <c r="L622" s="93"/>
      <c r="M622" s="93"/>
      <c r="N622" s="93"/>
      <c r="O622" s="93"/>
      <c r="P622" s="93"/>
      <c r="Q622" s="93"/>
      <c r="R622" s="93"/>
      <c r="S622" s="93"/>
      <c r="T622" s="93"/>
      <c r="U622" s="93"/>
      <c r="V622" s="93"/>
      <c r="W622" s="93"/>
    </row>
    <row r="623" spans="1:23">
      <c r="A623" s="93"/>
      <c r="B623" s="93"/>
      <c r="C623" s="93"/>
      <c r="D623" s="93"/>
      <c r="E623" s="93"/>
      <c r="F623" s="93"/>
      <c r="G623" s="93"/>
      <c r="H623" s="93"/>
      <c r="I623" s="93"/>
      <c r="J623" s="93"/>
      <c r="K623" s="93"/>
      <c r="L623" s="93"/>
      <c r="M623" s="93"/>
      <c r="N623" s="93"/>
      <c r="O623" s="93"/>
      <c r="P623" s="93"/>
      <c r="Q623" s="93"/>
      <c r="R623" s="93"/>
      <c r="S623" s="93"/>
      <c r="T623" s="93"/>
      <c r="U623" s="93"/>
      <c r="V623" s="93"/>
      <c r="W623" s="93"/>
    </row>
    <row r="624" spans="1:23">
      <c r="A624" s="93"/>
      <c r="B624" s="93"/>
      <c r="C624" s="93"/>
      <c r="D624" s="93"/>
      <c r="E624" s="93"/>
      <c r="F624" s="93"/>
      <c r="G624" s="93"/>
      <c r="H624" s="93"/>
      <c r="I624" s="93"/>
      <c r="J624" s="93"/>
      <c r="K624" s="93"/>
      <c r="L624" s="93"/>
      <c r="M624" s="93"/>
      <c r="N624" s="93"/>
      <c r="O624" s="93"/>
      <c r="P624" s="93"/>
      <c r="Q624" s="93"/>
      <c r="R624" s="93"/>
      <c r="S624" s="93"/>
      <c r="T624" s="93"/>
      <c r="U624" s="93"/>
      <c r="V624" s="93"/>
      <c r="W624" s="93"/>
    </row>
    <row r="625" spans="1:23">
      <c r="A625" s="93"/>
      <c r="B625" s="93"/>
      <c r="C625" s="93"/>
      <c r="D625" s="93"/>
      <c r="E625" s="93"/>
      <c r="F625" s="93"/>
      <c r="G625" s="93"/>
      <c r="H625" s="93"/>
      <c r="I625" s="93"/>
      <c r="J625" s="93"/>
      <c r="K625" s="93"/>
      <c r="L625" s="93"/>
      <c r="M625" s="93"/>
      <c r="N625" s="93"/>
      <c r="O625" s="93"/>
      <c r="P625" s="93"/>
      <c r="Q625" s="93"/>
      <c r="R625" s="93"/>
      <c r="S625" s="93"/>
      <c r="T625" s="93"/>
      <c r="U625" s="93"/>
      <c r="V625" s="93"/>
      <c r="W625" s="93"/>
    </row>
    <row r="626" spans="1:23">
      <c r="A626" s="93"/>
      <c r="B626" s="93"/>
      <c r="C626" s="93"/>
      <c r="D626" s="93"/>
      <c r="E626" s="93"/>
      <c r="F626" s="93"/>
      <c r="G626" s="93"/>
      <c r="H626" s="93"/>
      <c r="I626" s="93"/>
      <c r="J626" s="93"/>
      <c r="K626" s="93"/>
      <c r="L626" s="93"/>
      <c r="M626" s="93"/>
      <c r="N626" s="93"/>
      <c r="O626" s="93"/>
      <c r="P626" s="93"/>
      <c r="Q626" s="93"/>
      <c r="R626" s="93"/>
      <c r="S626" s="93"/>
      <c r="T626" s="93"/>
      <c r="U626" s="93"/>
      <c r="V626" s="93"/>
      <c r="W626" s="93"/>
    </row>
    <row r="627" spans="1:23">
      <c r="A627" s="93"/>
      <c r="B627" s="93"/>
      <c r="C627" s="93"/>
      <c r="D627" s="93"/>
      <c r="E627" s="93"/>
      <c r="F627" s="93"/>
      <c r="G627" s="93"/>
      <c r="H627" s="93"/>
      <c r="I627" s="93"/>
      <c r="J627" s="93"/>
      <c r="K627" s="93"/>
      <c r="L627" s="93"/>
      <c r="M627" s="93"/>
      <c r="N627" s="93"/>
      <c r="O627" s="93"/>
      <c r="P627" s="93"/>
      <c r="Q627" s="93"/>
      <c r="R627" s="93"/>
      <c r="S627" s="93"/>
      <c r="T627" s="93"/>
      <c r="U627" s="93"/>
      <c r="V627" s="93"/>
      <c r="W627" s="93"/>
    </row>
    <row r="628" spans="1:23">
      <c r="A628" s="93"/>
      <c r="B628" s="93"/>
      <c r="C628" s="93"/>
      <c r="D628" s="93"/>
      <c r="E628" s="93"/>
      <c r="F628" s="93"/>
      <c r="G628" s="93"/>
      <c r="H628" s="93"/>
      <c r="I628" s="93"/>
      <c r="J628" s="93"/>
      <c r="K628" s="93"/>
      <c r="L628" s="93"/>
      <c r="M628" s="93"/>
      <c r="N628" s="93"/>
      <c r="O628" s="93"/>
      <c r="P628" s="93"/>
      <c r="Q628" s="93"/>
      <c r="R628" s="93"/>
      <c r="S628" s="93"/>
      <c r="T628" s="93"/>
      <c r="U628" s="93"/>
      <c r="V628" s="93"/>
      <c r="W628" s="93"/>
    </row>
    <row r="629" spans="1:23">
      <c r="A629" s="93"/>
      <c r="B629" s="93"/>
      <c r="C629" s="93"/>
      <c r="D629" s="93"/>
      <c r="E629" s="93"/>
      <c r="F629" s="93"/>
      <c r="G629" s="93"/>
      <c r="H629" s="93"/>
      <c r="I629" s="93"/>
      <c r="J629" s="93"/>
      <c r="K629" s="93"/>
      <c r="L629" s="93"/>
      <c r="M629" s="93"/>
      <c r="N629" s="93"/>
      <c r="O629" s="93"/>
      <c r="P629" s="93"/>
      <c r="Q629" s="93"/>
      <c r="R629" s="93"/>
      <c r="S629" s="93"/>
      <c r="T629" s="93"/>
      <c r="U629" s="93"/>
      <c r="V629" s="93"/>
      <c r="W629" s="93"/>
    </row>
    <row r="630" spans="1:23">
      <c r="A630" s="93"/>
      <c r="B630" s="93"/>
      <c r="C630" s="93"/>
      <c r="D630" s="93"/>
      <c r="E630" s="93"/>
      <c r="F630" s="93"/>
      <c r="G630" s="93"/>
      <c r="H630" s="93"/>
      <c r="I630" s="93"/>
      <c r="J630" s="93"/>
      <c r="K630" s="93"/>
      <c r="L630" s="93"/>
      <c r="M630" s="93"/>
      <c r="N630" s="93"/>
      <c r="O630" s="93"/>
      <c r="P630" s="93"/>
      <c r="Q630" s="93"/>
      <c r="R630" s="93"/>
      <c r="S630" s="93"/>
      <c r="T630" s="93"/>
      <c r="U630" s="93"/>
      <c r="V630" s="93"/>
      <c r="W630" s="93"/>
    </row>
    <row r="631" spans="1:23">
      <c r="A631" s="93"/>
      <c r="B631" s="93"/>
      <c r="C631" s="93"/>
      <c r="D631" s="93"/>
      <c r="E631" s="93"/>
      <c r="F631" s="93"/>
      <c r="G631" s="93"/>
      <c r="H631" s="93"/>
      <c r="I631" s="93"/>
      <c r="J631" s="93"/>
      <c r="K631" s="93"/>
      <c r="L631" s="93"/>
      <c r="M631" s="93"/>
      <c r="N631" s="93"/>
      <c r="O631" s="93"/>
      <c r="P631" s="93"/>
      <c r="Q631" s="93"/>
      <c r="R631" s="93"/>
      <c r="S631" s="93"/>
      <c r="T631" s="93"/>
      <c r="U631" s="93"/>
      <c r="V631" s="93"/>
      <c r="W631" s="93"/>
    </row>
    <row r="632" spans="1:23">
      <c r="A632" s="93"/>
      <c r="B632" s="93"/>
      <c r="C632" s="93"/>
      <c r="D632" s="93"/>
      <c r="E632" s="93"/>
      <c r="F632" s="93"/>
      <c r="G632" s="93"/>
      <c r="H632" s="93"/>
      <c r="I632" s="93"/>
      <c r="J632" s="93"/>
      <c r="K632" s="93"/>
      <c r="L632" s="93"/>
      <c r="M632" s="93"/>
      <c r="N632" s="93"/>
      <c r="O632" s="93"/>
      <c r="P632" s="93"/>
      <c r="Q632" s="93"/>
      <c r="R632" s="93"/>
      <c r="S632" s="93"/>
      <c r="T632" s="93"/>
      <c r="U632" s="93"/>
      <c r="V632" s="93"/>
      <c r="W632" s="93"/>
    </row>
    <row r="633" spans="1:23">
      <c r="A633" s="93"/>
      <c r="B633" s="93"/>
      <c r="C633" s="93"/>
      <c r="D633" s="93"/>
      <c r="E633" s="93"/>
      <c r="F633" s="93"/>
      <c r="G633" s="93"/>
      <c r="H633" s="93"/>
      <c r="I633" s="93"/>
      <c r="J633" s="93"/>
      <c r="K633" s="93"/>
      <c r="L633" s="93"/>
      <c r="M633" s="93"/>
      <c r="N633" s="93"/>
      <c r="O633" s="93"/>
      <c r="P633" s="93"/>
      <c r="Q633" s="93"/>
      <c r="R633" s="93"/>
      <c r="S633" s="93"/>
      <c r="T633" s="93"/>
      <c r="U633" s="93"/>
      <c r="V633" s="93"/>
      <c r="W633" s="93"/>
    </row>
    <row r="634" spans="1:23">
      <c r="A634" s="93"/>
      <c r="B634" s="93"/>
      <c r="C634" s="93"/>
      <c r="D634" s="93"/>
      <c r="E634" s="93"/>
      <c r="F634" s="93"/>
      <c r="G634" s="93"/>
      <c r="H634" s="93"/>
      <c r="I634" s="93"/>
      <c r="J634" s="93"/>
      <c r="K634" s="93"/>
      <c r="L634" s="93"/>
      <c r="M634" s="93"/>
      <c r="N634" s="93"/>
      <c r="O634" s="93"/>
      <c r="P634" s="93"/>
      <c r="Q634" s="93"/>
      <c r="R634" s="93"/>
      <c r="S634" s="93"/>
      <c r="T634" s="93"/>
      <c r="U634" s="93"/>
      <c r="V634" s="93"/>
      <c r="W634" s="93"/>
    </row>
    <row r="635" spans="1:23">
      <c r="A635" s="93"/>
      <c r="B635" s="93"/>
      <c r="C635" s="93"/>
      <c r="D635" s="93"/>
      <c r="E635" s="93"/>
      <c r="F635" s="93"/>
      <c r="G635" s="93"/>
      <c r="H635" s="93"/>
      <c r="I635" s="93"/>
      <c r="J635" s="93"/>
      <c r="K635" s="93"/>
      <c r="L635" s="93"/>
      <c r="M635" s="93"/>
      <c r="N635" s="93"/>
      <c r="O635" s="93"/>
      <c r="P635" s="93"/>
      <c r="Q635" s="93"/>
      <c r="R635" s="93"/>
      <c r="S635" s="93"/>
      <c r="T635" s="93"/>
      <c r="U635" s="93"/>
      <c r="V635" s="93"/>
      <c r="W635" s="93"/>
    </row>
    <row r="636" spans="1:23">
      <c r="A636" s="93"/>
      <c r="B636" s="93"/>
      <c r="C636" s="93"/>
      <c r="D636" s="93"/>
      <c r="E636" s="93"/>
      <c r="F636" s="93"/>
      <c r="G636" s="93"/>
      <c r="H636" s="93"/>
      <c r="I636" s="93"/>
      <c r="J636" s="93"/>
      <c r="K636" s="93"/>
      <c r="L636" s="93"/>
      <c r="M636" s="93"/>
      <c r="N636" s="93"/>
      <c r="O636" s="93"/>
      <c r="P636" s="93"/>
      <c r="Q636" s="93"/>
      <c r="R636" s="93"/>
      <c r="S636" s="93"/>
      <c r="T636" s="93"/>
      <c r="U636" s="93"/>
      <c r="V636" s="93"/>
      <c r="W636" s="93"/>
    </row>
    <row r="637" spans="1:23">
      <c r="A637" s="93"/>
      <c r="B637" s="93"/>
      <c r="C637" s="93"/>
      <c r="D637" s="93"/>
      <c r="E637" s="93"/>
      <c r="F637" s="93"/>
      <c r="G637" s="93"/>
      <c r="H637" s="93"/>
      <c r="I637" s="93"/>
      <c r="J637" s="93"/>
      <c r="K637" s="93"/>
      <c r="L637" s="93"/>
      <c r="M637" s="93"/>
      <c r="N637" s="93"/>
      <c r="O637" s="93"/>
      <c r="P637" s="93"/>
      <c r="Q637" s="93"/>
      <c r="R637" s="93"/>
      <c r="S637" s="93"/>
      <c r="T637" s="93"/>
      <c r="U637" s="93"/>
      <c r="V637" s="93"/>
      <c r="W637" s="93"/>
    </row>
    <row r="638" spans="1:23">
      <c r="A638" s="93"/>
      <c r="B638" s="93"/>
      <c r="C638" s="93"/>
      <c r="D638" s="93"/>
      <c r="E638" s="93"/>
      <c r="F638" s="93"/>
      <c r="G638" s="93"/>
      <c r="H638" s="93"/>
      <c r="I638" s="93"/>
      <c r="J638" s="93"/>
      <c r="K638" s="93"/>
      <c r="L638" s="93"/>
      <c r="M638" s="93"/>
      <c r="N638" s="93"/>
      <c r="O638" s="93"/>
      <c r="P638" s="93"/>
      <c r="Q638" s="93"/>
      <c r="R638" s="93"/>
      <c r="S638" s="93"/>
      <c r="T638" s="93"/>
      <c r="U638" s="93"/>
      <c r="V638" s="93"/>
      <c r="W638" s="93"/>
    </row>
    <row r="639" spans="1:23">
      <c r="A639" s="93"/>
      <c r="B639" s="93"/>
      <c r="C639" s="93"/>
      <c r="D639" s="93"/>
      <c r="E639" s="93"/>
      <c r="F639" s="93"/>
      <c r="G639" s="93"/>
      <c r="H639" s="93"/>
      <c r="I639" s="93"/>
      <c r="J639" s="93"/>
      <c r="K639" s="93"/>
      <c r="L639" s="93"/>
      <c r="M639" s="93"/>
      <c r="N639" s="93"/>
      <c r="O639" s="93"/>
      <c r="P639" s="93"/>
      <c r="Q639" s="93"/>
      <c r="R639" s="93"/>
      <c r="S639" s="93"/>
      <c r="T639" s="93"/>
      <c r="U639" s="93"/>
      <c r="V639" s="93"/>
      <c r="W639" s="93"/>
    </row>
    <row r="640" spans="1:23">
      <c r="A640" s="93"/>
      <c r="B640" s="93"/>
      <c r="C640" s="93"/>
      <c r="D640" s="93"/>
      <c r="E640" s="93"/>
      <c r="F640" s="93"/>
      <c r="G640" s="93"/>
      <c r="H640" s="93"/>
      <c r="I640" s="93"/>
      <c r="J640" s="93"/>
      <c r="K640" s="93"/>
      <c r="L640" s="93"/>
      <c r="M640" s="93"/>
      <c r="N640" s="93"/>
      <c r="O640" s="93"/>
      <c r="P640" s="93"/>
      <c r="Q640" s="93"/>
      <c r="R640" s="93"/>
      <c r="S640" s="93"/>
      <c r="T640" s="93"/>
      <c r="U640" s="93"/>
      <c r="V640" s="93"/>
      <c r="W640" s="93"/>
    </row>
    <row r="641" spans="1:23">
      <c r="A641" s="93"/>
      <c r="B641" s="93"/>
      <c r="C641" s="93"/>
      <c r="D641" s="93"/>
      <c r="E641" s="93"/>
      <c r="F641" s="93"/>
      <c r="G641" s="93"/>
      <c r="H641" s="93"/>
      <c r="I641" s="93"/>
      <c r="J641" s="93"/>
      <c r="K641" s="93"/>
      <c r="L641" s="93"/>
      <c r="M641" s="93"/>
      <c r="N641" s="93"/>
      <c r="O641" s="93"/>
      <c r="P641" s="93"/>
      <c r="Q641" s="93"/>
      <c r="R641" s="93"/>
      <c r="S641" s="93"/>
      <c r="T641" s="93"/>
      <c r="U641" s="93"/>
      <c r="V641" s="93"/>
      <c r="W641" s="93"/>
    </row>
    <row r="642" spans="1:23">
      <c r="A642" s="93"/>
      <c r="B642" s="93"/>
      <c r="C642" s="93"/>
      <c r="D642" s="93"/>
      <c r="E642" s="93"/>
      <c r="F642" s="93"/>
      <c r="G642" s="93"/>
      <c r="H642" s="93"/>
      <c r="I642" s="93"/>
      <c r="J642" s="93"/>
      <c r="K642" s="93"/>
      <c r="L642" s="93"/>
      <c r="M642" s="93"/>
      <c r="N642" s="93"/>
      <c r="O642" s="93"/>
      <c r="P642" s="93"/>
      <c r="Q642" s="93"/>
      <c r="R642" s="93"/>
      <c r="S642" s="93"/>
      <c r="T642" s="93"/>
      <c r="U642" s="93"/>
      <c r="V642" s="93"/>
      <c r="W642" s="93"/>
    </row>
    <row r="643" spans="1:23">
      <c r="A643" s="93"/>
      <c r="B643" s="93"/>
      <c r="C643" s="93"/>
      <c r="D643" s="93"/>
      <c r="E643" s="93"/>
      <c r="F643" s="93"/>
      <c r="G643" s="93"/>
      <c r="H643" s="93"/>
      <c r="I643" s="93"/>
      <c r="J643" s="93"/>
      <c r="K643" s="93"/>
      <c r="L643" s="93"/>
      <c r="M643" s="93"/>
      <c r="N643" s="93"/>
      <c r="O643" s="93"/>
      <c r="P643" s="93"/>
      <c r="Q643" s="93"/>
      <c r="R643" s="93"/>
      <c r="S643" s="93"/>
      <c r="T643" s="93"/>
      <c r="U643" s="93"/>
      <c r="V643" s="93"/>
      <c r="W643" s="93"/>
    </row>
    <row r="644" spans="1:23">
      <c r="A644" s="93"/>
      <c r="B644" s="93"/>
      <c r="C644" s="93"/>
      <c r="D644" s="93"/>
      <c r="E644" s="93"/>
      <c r="F644" s="93"/>
      <c r="G644" s="93"/>
      <c r="H644" s="93"/>
      <c r="I644" s="93"/>
      <c r="J644" s="93"/>
      <c r="K644" s="93"/>
      <c r="L644" s="93"/>
      <c r="M644" s="93"/>
      <c r="N644" s="93"/>
      <c r="O644" s="93"/>
      <c r="P644" s="93"/>
      <c r="Q644" s="93"/>
      <c r="R644" s="93"/>
      <c r="S644" s="93"/>
      <c r="T644" s="93"/>
      <c r="U644" s="93"/>
      <c r="V644" s="93"/>
      <c r="W644" s="93"/>
    </row>
    <row r="645" spans="1:23">
      <c r="A645" s="93"/>
      <c r="B645" s="93"/>
      <c r="C645" s="93"/>
      <c r="D645" s="93"/>
      <c r="E645" s="93"/>
      <c r="F645" s="93"/>
      <c r="G645" s="93"/>
      <c r="H645" s="93"/>
      <c r="I645" s="93"/>
      <c r="J645" s="93"/>
      <c r="K645" s="93"/>
      <c r="L645" s="93"/>
      <c r="M645" s="93"/>
      <c r="N645" s="93"/>
      <c r="O645" s="93"/>
      <c r="P645" s="93"/>
      <c r="Q645" s="93"/>
      <c r="R645" s="93"/>
      <c r="S645" s="93"/>
      <c r="T645" s="93"/>
      <c r="U645" s="93"/>
      <c r="V645" s="93"/>
      <c r="W645" s="93"/>
    </row>
    <row r="646" spans="1:23">
      <c r="A646" s="93"/>
      <c r="B646" s="93"/>
      <c r="C646" s="93"/>
      <c r="D646" s="93"/>
      <c r="E646" s="93"/>
      <c r="F646" s="93"/>
      <c r="G646" s="93"/>
      <c r="H646" s="93"/>
      <c r="I646" s="93"/>
      <c r="J646" s="93"/>
      <c r="K646" s="93"/>
      <c r="L646" s="93"/>
      <c r="M646" s="93"/>
      <c r="N646" s="93"/>
      <c r="O646" s="93"/>
      <c r="P646" s="93"/>
      <c r="Q646" s="93"/>
      <c r="R646" s="93"/>
      <c r="S646" s="93"/>
      <c r="T646" s="93"/>
      <c r="U646" s="93"/>
      <c r="V646" s="93"/>
      <c r="W646" s="93"/>
    </row>
    <row r="647" spans="1:23">
      <c r="A647" s="93"/>
      <c r="B647" s="93"/>
      <c r="C647" s="93"/>
      <c r="D647" s="93"/>
      <c r="E647" s="93"/>
      <c r="F647" s="93"/>
      <c r="G647" s="93"/>
      <c r="H647" s="93"/>
      <c r="I647" s="93"/>
      <c r="J647" s="93"/>
      <c r="K647" s="93"/>
      <c r="L647" s="93"/>
      <c r="M647" s="93"/>
      <c r="N647" s="93"/>
      <c r="O647" s="93"/>
      <c r="P647" s="93"/>
      <c r="Q647" s="93"/>
      <c r="R647" s="93"/>
      <c r="S647" s="93"/>
      <c r="T647" s="93"/>
      <c r="U647" s="93"/>
      <c r="V647" s="93"/>
      <c r="W647" s="93"/>
    </row>
    <row r="648" spans="1:23">
      <c r="A648" s="93"/>
      <c r="B648" s="93"/>
      <c r="C648" s="93"/>
      <c r="D648" s="93"/>
      <c r="E648" s="93"/>
      <c r="F648" s="93"/>
      <c r="G648" s="93"/>
      <c r="H648" s="93"/>
      <c r="I648" s="93"/>
      <c r="J648" s="93"/>
      <c r="K648" s="93"/>
      <c r="L648" s="93"/>
      <c r="M648" s="93"/>
      <c r="N648" s="93"/>
      <c r="O648" s="93"/>
      <c r="P648" s="93"/>
      <c r="Q648" s="93"/>
      <c r="R648" s="93"/>
      <c r="S648" s="93"/>
      <c r="T648" s="93"/>
      <c r="U648" s="93"/>
      <c r="V648" s="93"/>
      <c r="W648" s="93"/>
    </row>
    <row r="649" spans="1:23">
      <c r="A649" s="93"/>
      <c r="B649" s="93"/>
      <c r="C649" s="93"/>
      <c r="D649" s="93"/>
      <c r="E649" s="93"/>
      <c r="F649" s="93"/>
      <c r="G649" s="93"/>
      <c r="H649" s="93"/>
      <c r="I649" s="93"/>
      <c r="J649" s="93"/>
      <c r="K649" s="93"/>
      <c r="L649" s="93"/>
      <c r="M649" s="93"/>
      <c r="N649" s="93"/>
      <c r="O649" s="93"/>
      <c r="P649" s="93"/>
      <c r="Q649" s="93"/>
      <c r="R649" s="93"/>
      <c r="S649" s="93"/>
      <c r="T649" s="93"/>
      <c r="U649" s="93"/>
      <c r="V649" s="93"/>
      <c r="W649" s="93"/>
    </row>
    <row r="650" spans="1:23">
      <c r="A650" s="93"/>
      <c r="B650" s="93"/>
      <c r="C650" s="93"/>
      <c r="D650" s="93"/>
      <c r="E650" s="93"/>
      <c r="F650" s="93"/>
      <c r="G650" s="93"/>
      <c r="H650" s="93"/>
      <c r="I650" s="93"/>
      <c r="J650" s="93"/>
      <c r="K650" s="93"/>
      <c r="L650" s="93"/>
      <c r="M650" s="93"/>
      <c r="N650" s="93"/>
      <c r="O650" s="93"/>
      <c r="P650" s="93"/>
      <c r="Q650" s="93"/>
      <c r="R650" s="93"/>
      <c r="S650" s="93"/>
      <c r="T650" s="93"/>
      <c r="U650" s="93"/>
      <c r="V650" s="93"/>
      <c r="W650" s="93"/>
    </row>
    <row r="651" spans="1:23">
      <c r="A651" s="93"/>
      <c r="B651" s="93"/>
      <c r="C651" s="93"/>
      <c r="D651" s="93"/>
      <c r="E651" s="93"/>
      <c r="F651" s="93"/>
      <c r="G651" s="93"/>
      <c r="H651" s="93"/>
      <c r="I651" s="93"/>
      <c r="J651" s="93"/>
      <c r="K651" s="93"/>
      <c r="L651" s="93"/>
      <c r="M651" s="93"/>
      <c r="N651" s="93"/>
      <c r="O651" s="93"/>
      <c r="P651" s="93"/>
      <c r="Q651" s="93"/>
      <c r="R651" s="93"/>
      <c r="S651" s="93"/>
      <c r="T651" s="93"/>
      <c r="U651" s="93"/>
      <c r="V651" s="93"/>
      <c r="W651" s="93"/>
    </row>
    <row r="652" spans="1:23">
      <c r="A652" s="93"/>
      <c r="B652" s="93"/>
      <c r="C652" s="93"/>
      <c r="D652" s="93"/>
      <c r="E652" s="93"/>
      <c r="F652" s="93"/>
      <c r="G652" s="93"/>
      <c r="H652" s="93"/>
      <c r="I652" s="93"/>
      <c r="J652" s="93"/>
      <c r="K652" s="93"/>
      <c r="L652" s="93"/>
      <c r="M652" s="93"/>
      <c r="N652" s="93"/>
      <c r="O652" s="93"/>
      <c r="P652" s="93"/>
      <c r="Q652" s="93"/>
      <c r="R652" s="93"/>
      <c r="S652" s="93"/>
      <c r="T652" s="93"/>
      <c r="U652" s="93"/>
      <c r="V652" s="93"/>
      <c r="W652" s="93"/>
    </row>
    <row r="653" spans="1:23">
      <c r="A653" s="93"/>
      <c r="B653" s="93"/>
      <c r="C653" s="93"/>
      <c r="D653" s="93"/>
      <c r="E653" s="93"/>
      <c r="F653" s="93"/>
      <c r="G653" s="93"/>
      <c r="H653" s="93"/>
      <c r="I653" s="93"/>
      <c r="J653" s="93"/>
      <c r="K653" s="93"/>
      <c r="L653" s="93"/>
      <c r="M653" s="93"/>
      <c r="N653" s="93"/>
      <c r="O653" s="93"/>
      <c r="P653" s="93"/>
      <c r="Q653" s="93"/>
      <c r="R653" s="93"/>
      <c r="S653" s="93"/>
      <c r="T653" s="93"/>
      <c r="U653" s="93"/>
      <c r="V653" s="93"/>
      <c r="W653" s="93"/>
    </row>
    <row r="654" spans="1:23">
      <c r="A654" s="93"/>
      <c r="B654" s="93"/>
      <c r="C654" s="93"/>
      <c r="D654" s="93"/>
      <c r="E654" s="93"/>
      <c r="F654" s="93"/>
      <c r="G654" s="93"/>
      <c r="H654" s="93"/>
      <c r="I654" s="93"/>
      <c r="J654" s="93"/>
      <c r="K654" s="93"/>
      <c r="L654" s="93"/>
      <c r="M654" s="93"/>
      <c r="N654" s="93"/>
      <c r="O654" s="93"/>
      <c r="P654" s="93"/>
      <c r="Q654" s="93"/>
      <c r="R654" s="93"/>
      <c r="S654" s="93"/>
      <c r="T654" s="93"/>
      <c r="U654" s="93"/>
      <c r="V654" s="93"/>
      <c r="W654" s="93"/>
    </row>
    <row r="655" spans="1:23">
      <c r="A655" s="93"/>
      <c r="B655" s="93"/>
      <c r="C655" s="93"/>
      <c r="D655" s="93"/>
      <c r="E655" s="93"/>
      <c r="F655" s="93"/>
      <c r="G655" s="93"/>
      <c r="H655" s="93"/>
      <c r="I655" s="93"/>
      <c r="J655" s="93"/>
      <c r="K655" s="93"/>
      <c r="L655" s="93"/>
      <c r="M655" s="93"/>
      <c r="N655" s="93"/>
      <c r="O655" s="93"/>
      <c r="P655" s="93"/>
      <c r="Q655" s="93"/>
      <c r="R655" s="93"/>
      <c r="S655" s="93"/>
      <c r="T655" s="93"/>
      <c r="U655" s="93"/>
      <c r="V655" s="93"/>
      <c r="W655" s="93"/>
    </row>
    <row r="656" spans="1:23">
      <c r="A656" s="93"/>
      <c r="B656" s="93"/>
      <c r="C656" s="93"/>
      <c r="D656" s="93"/>
      <c r="E656" s="93"/>
      <c r="F656" s="93"/>
      <c r="G656" s="93"/>
      <c r="H656" s="93"/>
      <c r="I656" s="93"/>
      <c r="J656" s="93"/>
      <c r="K656" s="93"/>
      <c r="L656" s="93"/>
      <c r="M656" s="93"/>
      <c r="N656" s="93"/>
      <c r="O656" s="93"/>
      <c r="P656" s="93"/>
      <c r="Q656" s="93"/>
      <c r="R656" s="93"/>
      <c r="S656" s="93"/>
      <c r="T656" s="93"/>
      <c r="U656" s="93"/>
      <c r="V656" s="93"/>
      <c r="W656" s="93"/>
    </row>
    <row r="657" spans="1:23">
      <c r="A657" s="93"/>
      <c r="B657" s="93"/>
      <c r="C657" s="93"/>
      <c r="D657" s="93"/>
      <c r="E657" s="93"/>
      <c r="F657" s="93"/>
      <c r="G657" s="93"/>
      <c r="H657" s="93"/>
      <c r="I657" s="93"/>
      <c r="J657" s="93"/>
      <c r="K657" s="93"/>
      <c r="L657" s="93"/>
      <c r="M657" s="93"/>
      <c r="N657" s="93"/>
      <c r="O657" s="93"/>
      <c r="P657" s="93"/>
      <c r="Q657" s="93"/>
      <c r="R657" s="93"/>
      <c r="S657" s="93"/>
      <c r="T657" s="93"/>
      <c r="U657" s="93"/>
      <c r="V657" s="93"/>
      <c r="W657" s="93"/>
    </row>
    <row r="658" spans="1:23">
      <c r="A658" s="93"/>
      <c r="B658" s="93"/>
      <c r="C658" s="93"/>
      <c r="D658" s="93"/>
      <c r="E658" s="93"/>
      <c r="F658" s="93"/>
      <c r="G658" s="93"/>
      <c r="H658" s="93"/>
      <c r="I658" s="93"/>
      <c r="J658" s="93"/>
      <c r="K658" s="93"/>
      <c r="L658" s="93"/>
      <c r="M658" s="93"/>
      <c r="N658" s="93"/>
      <c r="O658" s="93"/>
      <c r="P658" s="93"/>
      <c r="Q658" s="93"/>
      <c r="R658" s="93"/>
      <c r="S658" s="93"/>
      <c r="T658" s="93"/>
      <c r="U658" s="93"/>
      <c r="V658" s="93"/>
      <c r="W658" s="93"/>
    </row>
    <row r="659" spans="1:23">
      <c r="A659" s="93"/>
      <c r="B659" s="93"/>
      <c r="C659" s="93"/>
      <c r="D659" s="93"/>
      <c r="E659" s="93"/>
      <c r="F659" s="93"/>
      <c r="G659" s="93"/>
      <c r="H659" s="93"/>
      <c r="I659" s="93"/>
      <c r="J659" s="93"/>
      <c r="K659" s="93"/>
      <c r="L659" s="93"/>
      <c r="M659" s="93"/>
      <c r="N659" s="93"/>
      <c r="O659" s="93"/>
      <c r="P659" s="93"/>
      <c r="Q659" s="93"/>
      <c r="R659" s="93"/>
      <c r="S659" s="93"/>
      <c r="T659" s="93"/>
      <c r="U659" s="93"/>
      <c r="V659" s="93"/>
      <c r="W659" s="93"/>
    </row>
    <row r="660" spans="1:23">
      <c r="A660" s="93"/>
      <c r="B660" s="93"/>
      <c r="C660" s="93"/>
      <c r="D660" s="93"/>
      <c r="E660" s="93"/>
      <c r="F660" s="93"/>
      <c r="G660" s="93"/>
      <c r="H660" s="93"/>
      <c r="I660" s="93"/>
      <c r="J660" s="93"/>
      <c r="K660" s="93"/>
      <c r="L660" s="93"/>
      <c r="M660" s="93"/>
      <c r="N660" s="93"/>
      <c r="O660" s="93"/>
      <c r="P660" s="93"/>
      <c r="Q660" s="93"/>
      <c r="R660" s="93"/>
      <c r="S660" s="93"/>
      <c r="T660" s="93"/>
      <c r="U660" s="93"/>
      <c r="V660" s="93"/>
      <c r="W660" s="93"/>
    </row>
    <row r="661" spans="1:23">
      <c r="A661" s="93"/>
      <c r="B661" s="93"/>
      <c r="C661" s="93"/>
      <c r="D661" s="93"/>
      <c r="E661" s="93"/>
      <c r="F661" s="93"/>
      <c r="G661" s="93"/>
      <c r="H661" s="93"/>
      <c r="I661" s="93"/>
      <c r="J661" s="93"/>
      <c r="K661" s="93"/>
      <c r="L661" s="93"/>
      <c r="M661" s="93"/>
      <c r="N661" s="93"/>
      <c r="O661" s="93"/>
      <c r="P661" s="93"/>
      <c r="Q661" s="93"/>
      <c r="R661" s="93"/>
      <c r="S661" s="93"/>
      <c r="T661" s="93"/>
      <c r="U661" s="93"/>
      <c r="V661" s="93"/>
      <c r="W661" s="93"/>
    </row>
    <row r="662" spans="1:23">
      <c r="A662" s="93"/>
      <c r="B662" s="93"/>
      <c r="C662" s="93"/>
      <c r="D662" s="93"/>
      <c r="E662" s="93"/>
      <c r="F662" s="93"/>
      <c r="G662" s="93"/>
      <c r="H662" s="93"/>
      <c r="I662" s="93"/>
      <c r="J662" s="93"/>
      <c r="K662" s="93"/>
      <c r="L662" s="93"/>
      <c r="M662" s="93"/>
      <c r="N662" s="93"/>
      <c r="O662" s="93"/>
      <c r="P662" s="93"/>
      <c r="Q662" s="93"/>
      <c r="R662" s="93"/>
      <c r="S662" s="93"/>
      <c r="T662" s="93"/>
      <c r="U662" s="93"/>
      <c r="V662" s="93"/>
      <c r="W662" s="93"/>
    </row>
    <row r="663" spans="1:23">
      <c r="A663" s="93"/>
      <c r="B663" s="93"/>
      <c r="C663" s="93"/>
      <c r="D663" s="93"/>
      <c r="E663" s="93"/>
      <c r="F663" s="93"/>
      <c r="G663" s="93"/>
      <c r="H663" s="93"/>
      <c r="I663" s="93"/>
      <c r="J663" s="93"/>
      <c r="K663" s="93"/>
      <c r="L663" s="93"/>
      <c r="M663" s="93"/>
      <c r="N663" s="93"/>
      <c r="O663" s="93"/>
      <c r="P663" s="93"/>
      <c r="Q663" s="93"/>
      <c r="R663" s="93"/>
      <c r="S663" s="93"/>
      <c r="T663" s="93"/>
      <c r="U663" s="93"/>
      <c r="V663" s="93"/>
      <c r="W663" s="93"/>
    </row>
    <row r="664" spans="1:23">
      <c r="A664" s="93"/>
      <c r="B664" s="93"/>
      <c r="C664" s="93"/>
      <c r="D664" s="93"/>
      <c r="E664" s="93"/>
      <c r="F664" s="93"/>
      <c r="G664" s="93"/>
      <c r="H664" s="93"/>
      <c r="I664" s="93"/>
      <c r="J664" s="93"/>
      <c r="K664" s="93"/>
      <c r="L664" s="93"/>
      <c r="M664" s="93"/>
      <c r="N664" s="93"/>
      <c r="O664" s="93"/>
      <c r="P664" s="93"/>
      <c r="Q664" s="93"/>
      <c r="R664" s="93"/>
      <c r="S664" s="93"/>
      <c r="T664" s="93"/>
      <c r="U664" s="93"/>
      <c r="V664" s="93"/>
      <c r="W664" s="93"/>
    </row>
    <row r="665" spans="1:23">
      <c r="A665" s="93"/>
      <c r="B665" s="93"/>
      <c r="C665" s="93"/>
      <c r="D665" s="93"/>
      <c r="E665" s="93"/>
      <c r="F665" s="93"/>
      <c r="G665" s="93"/>
      <c r="H665" s="93"/>
      <c r="I665" s="93"/>
      <c r="J665" s="93"/>
      <c r="K665" s="93"/>
      <c r="L665" s="93"/>
      <c r="M665" s="93"/>
      <c r="N665" s="93"/>
      <c r="O665" s="93"/>
      <c r="P665" s="93"/>
      <c r="Q665" s="93"/>
      <c r="R665" s="93"/>
      <c r="S665" s="93"/>
      <c r="T665" s="93"/>
      <c r="U665" s="93"/>
      <c r="V665" s="93"/>
      <c r="W665" s="93"/>
    </row>
    <row r="666" spans="1:23">
      <c r="A666" s="93"/>
      <c r="B666" s="93"/>
      <c r="C666" s="93"/>
      <c r="D666" s="93"/>
      <c r="E666" s="93"/>
      <c r="F666" s="93"/>
      <c r="G666" s="93"/>
      <c r="H666" s="93"/>
      <c r="I666" s="93"/>
      <c r="J666" s="93"/>
      <c r="K666" s="93"/>
      <c r="L666" s="93"/>
      <c r="M666" s="93"/>
      <c r="N666" s="93"/>
      <c r="O666" s="93"/>
      <c r="P666" s="93"/>
      <c r="Q666" s="93"/>
      <c r="R666" s="93"/>
      <c r="S666" s="93"/>
      <c r="T666" s="93"/>
      <c r="U666" s="93"/>
      <c r="V666" s="93"/>
      <c r="W666" s="93"/>
    </row>
    <row r="667" spans="1:23">
      <c r="A667" s="93"/>
      <c r="B667" s="93"/>
      <c r="C667" s="93"/>
      <c r="D667" s="93"/>
      <c r="E667" s="93"/>
      <c r="F667" s="93"/>
      <c r="G667" s="93"/>
      <c r="H667" s="93"/>
      <c r="I667" s="93"/>
      <c r="J667" s="93"/>
      <c r="K667" s="93"/>
      <c r="L667" s="93"/>
      <c r="M667" s="93"/>
      <c r="N667" s="93"/>
      <c r="O667" s="93"/>
      <c r="P667" s="93"/>
      <c r="Q667" s="93"/>
      <c r="R667" s="93"/>
      <c r="S667" s="93"/>
      <c r="T667" s="93"/>
      <c r="U667" s="93"/>
      <c r="V667" s="93"/>
      <c r="W667" s="93"/>
    </row>
    <row r="668" spans="1:23">
      <c r="A668" s="93"/>
      <c r="B668" s="93"/>
      <c r="C668" s="93"/>
      <c r="D668" s="93"/>
      <c r="E668" s="93"/>
      <c r="F668" s="93"/>
      <c r="G668" s="93"/>
      <c r="H668" s="93"/>
      <c r="I668" s="93"/>
      <c r="J668" s="93"/>
      <c r="K668" s="93"/>
      <c r="L668" s="93"/>
      <c r="M668" s="93"/>
      <c r="N668" s="93"/>
      <c r="O668" s="93"/>
      <c r="P668" s="93"/>
      <c r="Q668" s="93"/>
      <c r="R668" s="93"/>
      <c r="S668" s="93"/>
      <c r="T668" s="93"/>
      <c r="U668" s="93"/>
      <c r="V668" s="93"/>
      <c r="W668" s="93"/>
    </row>
    <row r="669" spans="1:23">
      <c r="A669" s="93"/>
      <c r="B669" s="93"/>
      <c r="C669" s="93"/>
      <c r="D669" s="93"/>
      <c r="E669" s="93"/>
      <c r="F669" s="93"/>
      <c r="G669" s="93"/>
      <c r="H669" s="93"/>
      <c r="I669" s="93"/>
      <c r="J669" s="93"/>
      <c r="K669" s="93"/>
      <c r="L669" s="93"/>
      <c r="M669" s="93"/>
      <c r="N669" s="93"/>
      <c r="O669" s="93"/>
      <c r="P669" s="93"/>
      <c r="Q669" s="93"/>
      <c r="R669" s="93"/>
      <c r="S669" s="93"/>
      <c r="T669" s="93"/>
      <c r="U669" s="93"/>
      <c r="V669" s="93"/>
      <c r="W669" s="93"/>
    </row>
    <row r="670" spans="1:23">
      <c r="A670" s="93"/>
      <c r="B670" s="93"/>
      <c r="C670" s="93"/>
      <c r="D670" s="93"/>
      <c r="E670" s="93"/>
      <c r="F670" s="93"/>
      <c r="G670" s="93"/>
      <c r="H670" s="93"/>
      <c r="I670" s="93"/>
      <c r="J670" s="93"/>
      <c r="K670" s="93"/>
      <c r="L670" s="93"/>
      <c r="M670" s="93"/>
      <c r="N670" s="93"/>
      <c r="O670" s="93"/>
      <c r="P670" s="93"/>
      <c r="Q670" s="93"/>
      <c r="R670" s="93"/>
      <c r="S670" s="93"/>
      <c r="T670" s="93"/>
      <c r="U670" s="93"/>
      <c r="V670" s="93"/>
      <c r="W670" s="93"/>
    </row>
    <row r="671" spans="1:23">
      <c r="A671" s="93"/>
      <c r="B671" s="93"/>
      <c r="C671" s="93"/>
      <c r="D671" s="93"/>
      <c r="E671" s="93"/>
      <c r="F671" s="93"/>
      <c r="G671" s="93"/>
      <c r="H671" s="93"/>
      <c r="I671" s="93"/>
      <c r="J671" s="93"/>
      <c r="K671" s="93"/>
      <c r="L671" s="93"/>
      <c r="M671" s="93"/>
      <c r="N671" s="93"/>
      <c r="O671" s="93"/>
      <c r="P671" s="93"/>
      <c r="Q671" s="93"/>
      <c r="R671" s="93"/>
      <c r="S671" s="93"/>
      <c r="T671" s="93"/>
      <c r="U671" s="93"/>
      <c r="V671" s="93"/>
      <c r="W671" s="93"/>
    </row>
    <row r="672" spans="1:23">
      <c r="A672" s="93"/>
      <c r="B672" s="93"/>
      <c r="C672" s="93"/>
      <c r="D672" s="93"/>
      <c r="E672" s="93"/>
      <c r="F672" s="93"/>
      <c r="G672" s="93"/>
      <c r="H672" s="93"/>
      <c r="I672" s="93"/>
      <c r="J672" s="93"/>
      <c r="K672" s="93"/>
      <c r="L672" s="93"/>
      <c r="M672" s="93"/>
      <c r="N672" s="93"/>
      <c r="O672" s="93"/>
      <c r="P672" s="93"/>
      <c r="Q672" s="93"/>
      <c r="R672" s="93"/>
      <c r="S672" s="93"/>
      <c r="T672" s="93"/>
      <c r="U672" s="93"/>
      <c r="V672" s="93"/>
      <c r="W672" s="93"/>
    </row>
    <row r="673" spans="1:23">
      <c r="A673" s="93"/>
      <c r="B673" s="93"/>
      <c r="C673" s="93"/>
      <c r="D673" s="93"/>
      <c r="E673" s="93"/>
      <c r="F673" s="93"/>
      <c r="G673" s="93"/>
      <c r="H673" s="93"/>
      <c r="I673" s="93"/>
      <c r="J673" s="93"/>
      <c r="K673" s="93"/>
      <c r="L673" s="93"/>
      <c r="M673" s="93"/>
      <c r="N673" s="93"/>
      <c r="O673" s="93"/>
      <c r="P673" s="93"/>
      <c r="Q673" s="93"/>
      <c r="R673" s="93"/>
      <c r="S673" s="93"/>
      <c r="T673" s="93"/>
      <c r="U673" s="93"/>
      <c r="V673" s="93"/>
      <c r="W673" s="93"/>
    </row>
    <row r="674" spans="1:23">
      <c r="A674" s="93"/>
      <c r="B674" s="93"/>
      <c r="C674" s="93"/>
      <c r="D674" s="93"/>
      <c r="E674" s="93"/>
      <c r="F674" s="93"/>
      <c r="G674" s="93"/>
      <c r="H674" s="93"/>
      <c r="I674" s="93"/>
      <c r="J674" s="93"/>
      <c r="K674" s="93"/>
      <c r="L674" s="93"/>
      <c r="M674" s="93"/>
      <c r="N674" s="93"/>
      <c r="O674" s="93"/>
      <c r="P674" s="93"/>
      <c r="Q674" s="93"/>
      <c r="R674" s="93"/>
      <c r="S674" s="93"/>
      <c r="T674" s="93"/>
      <c r="U674" s="93"/>
      <c r="V674" s="93"/>
      <c r="W674" s="93"/>
    </row>
    <row r="675" spans="1:23">
      <c r="A675" s="93"/>
      <c r="B675" s="93"/>
      <c r="C675" s="93"/>
      <c r="D675" s="93"/>
      <c r="E675" s="93"/>
      <c r="F675" s="93"/>
      <c r="G675" s="93"/>
      <c r="H675" s="93"/>
      <c r="I675" s="93"/>
      <c r="J675" s="93"/>
      <c r="K675" s="93"/>
      <c r="L675" s="93"/>
      <c r="M675" s="93"/>
      <c r="N675" s="93"/>
      <c r="O675" s="93"/>
      <c r="P675" s="93"/>
      <c r="Q675" s="93"/>
      <c r="R675" s="93"/>
      <c r="S675" s="93"/>
      <c r="T675" s="93"/>
      <c r="U675" s="93"/>
      <c r="V675" s="93"/>
      <c r="W675" s="93"/>
    </row>
    <row r="676" spans="1:23">
      <c r="A676" s="93"/>
      <c r="B676" s="93"/>
      <c r="C676" s="93"/>
      <c r="D676" s="93"/>
      <c r="E676" s="93"/>
      <c r="F676" s="93"/>
      <c r="G676" s="93"/>
      <c r="H676" s="93"/>
      <c r="I676" s="93"/>
      <c r="J676" s="93"/>
      <c r="K676" s="93"/>
      <c r="L676" s="93"/>
      <c r="M676" s="93"/>
      <c r="N676" s="93"/>
      <c r="O676" s="93"/>
      <c r="P676" s="93"/>
      <c r="Q676" s="93"/>
      <c r="R676" s="93"/>
      <c r="S676" s="93"/>
      <c r="T676" s="93"/>
      <c r="U676" s="93"/>
      <c r="V676" s="93"/>
      <c r="W676" s="93"/>
    </row>
    <row r="677" spans="1:23">
      <c r="A677" s="93"/>
      <c r="B677" s="93"/>
      <c r="C677" s="93"/>
      <c r="D677" s="93"/>
      <c r="E677" s="93"/>
      <c r="F677" s="93"/>
      <c r="G677" s="93"/>
      <c r="H677" s="93"/>
      <c r="I677" s="93"/>
      <c r="J677" s="93"/>
      <c r="K677" s="93"/>
      <c r="L677" s="93"/>
      <c r="M677" s="93"/>
      <c r="N677" s="93"/>
      <c r="O677" s="93"/>
      <c r="P677" s="93"/>
      <c r="Q677" s="93"/>
      <c r="R677" s="93"/>
      <c r="S677" s="93"/>
      <c r="T677" s="93"/>
      <c r="U677" s="93"/>
      <c r="V677" s="93"/>
      <c r="W677" s="93"/>
    </row>
    <row r="678" spans="1:23">
      <c r="A678" s="93"/>
      <c r="B678" s="93"/>
      <c r="C678" s="93"/>
      <c r="D678" s="93"/>
      <c r="E678" s="93"/>
      <c r="F678" s="93"/>
      <c r="G678" s="93"/>
      <c r="H678" s="93"/>
      <c r="I678" s="93"/>
      <c r="J678" s="93"/>
      <c r="K678" s="93"/>
      <c r="L678" s="93"/>
      <c r="M678" s="93"/>
      <c r="N678" s="93"/>
      <c r="O678" s="93"/>
      <c r="P678" s="93"/>
      <c r="Q678" s="93"/>
      <c r="R678" s="93"/>
      <c r="S678" s="93"/>
      <c r="T678" s="93"/>
      <c r="U678" s="93"/>
      <c r="V678" s="93"/>
      <c r="W678" s="93"/>
    </row>
    <row r="679" spans="1:23">
      <c r="A679" s="93"/>
      <c r="B679" s="93"/>
      <c r="C679" s="93"/>
      <c r="D679" s="93"/>
      <c r="E679" s="93"/>
      <c r="F679" s="93"/>
      <c r="G679" s="93"/>
      <c r="H679" s="93"/>
      <c r="I679" s="93"/>
      <c r="J679" s="93"/>
      <c r="K679" s="93"/>
      <c r="L679" s="93"/>
      <c r="M679" s="93"/>
      <c r="N679" s="93"/>
      <c r="O679" s="93"/>
      <c r="P679" s="93"/>
      <c r="Q679" s="93"/>
      <c r="R679" s="93"/>
      <c r="S679" s="93"/>
      <c r="T679" s="93"/>
      <c r="U679" s="93"/>
      <c r="V679" s="93"/>
      <c r="W679" s="93"/>
    </row>
    <row r="680" spans="1:23">
      <c r="A680" s="93"/>
      <c r="B680" s="93"/>
      <c r="C680" s="93"/>
      <c r="D680" s="93"/>
      <c r="E680" s="93"/>
      <c r="F680" s="93"/>
      <c r="G680" s="93"/>
      <c r="H680" s="93"/>
      <c r="I680" s="93"/>
      <c r="J680" s="93"/>
      <c r="K680" s="93"/>
      <c r="L680" s="93"/>
      <c r="M680" s="93"/>
      <c r="N680" s="93"/>
      <c r="O680" s="93"/>
      <c r="P680" s="93"/>
      <c r="Q680" s="93"/>
      <c r="R680" s="93"/>
      <c r="S680" s="93"/>
      <c r="T680" s="93"/>
      <c r="U680" s="93"/>
      <c r="V680" s="93"/>
      <c r="W680" s="93"/>
    </row>
    <row r="681" spans="1:23">
      <c r="A681" s="93"/>
      <c r="B681" s="93"/>
      <c r="C681" s="93"/>
      <c r="D681" s="93"/>
      <c r="E681" s="93"/>
      <c r="F681" s="93"/>
      <c r="G681" s="93"/>
      <c r="H681" s="93"/>
      <c r="I681" s="93"/>
      <c r="J681" s="93"/>
      <c r="K681" s="93"/>
      <c r="L681" s="93"/>
      <c r="M681" s="93"/>
      <c r="N681" s="93"/>
      <c r="O681" s="93"/>
      <c r="P681" s="93"/>
      <c r="Q681" s="93"/>
      <c r="R681" s="93"/>
      <c r="S681" s="93"/>
      <c r="T681" s="93"/>
      <c r="U681" s="93"/>
      <c r="V681" s="93"/>
      <c r="W681" s="93"/>
    </row>
    <row r="682" spans="1:23">
      <c r="A682" s="93"/>
      <c r="B682" s="93"/>
      <c r="C682" s="93"/>
      <c r="D682" s="93"/>
      <c r="E682" s="93"/>
      <c r="F682" s="93"/>
      <c r="G682" s="93"/>
      <c r="H682" s="93"/>
      <c r="I682" s="93"/>
      <c r="J682" s="93"/>
      <c r="K682" s="93"/>
      <c r="L682" s="93"/>
      <c r="M682" s="93"/>
      <c r="N682" s="93"/>
      <c r="O682" s="93"/>
      <c r="P682" s="93"/>
      <c r="Q682" s="93"/>
      <c r="R682" s="93"/>
      <c r="S682" s="93"/>
      <c r="T682" s="93"/>
      <c r="U682" s="93"/>
      <c r="V682" s="93"/>
      <c r="W682" s="93"/>
    </row>
    <row r="683" spans="1:23">
      <c r="A683" s="93"/>
      <c r="B683" s="93"/>
      <c r="C683" s="93"/>
      <c r="D683" s="93"/>
      <c r="E683" s="93"/>
      <c r="F683" s="93"/>
      <c r="G683" s="93"/>
      <c r="H683" s="93"/>
      <c r="I683" s="93"/>
      <c r="J683" s="93"/>
      <c r="K683" s="93"/>
      <c r="L683" s="93"/>
      <c r="M683" s="93"/>
      <c r="N683" s="93"/>
      <c r="O683" s="93"/>
      <c r="P683" s="93"/>
      <c r="Q683" s="93"/>
      <c r="R683" s="93"/>
      <c r="S683" s="93"/>
      <c r="T683" s="93"/>
      <c r="U683" s="93"/>
      <c r="V683" s="93"/>
      <c r="W683" s="93"/>
    </row>
    <row r="684" spans="1:23">
      <c r="A684" s="93"/>
      <c r="B684" s="93"/>
      <c r="C684" s="93"/>
      <c r="D684" s="93"/>
      <c r="E684" s="93"/>
      <c r="F684" s="93"/>
      <c r="G684" s="93"/>
      <c r="H684" s="93"/>
      <c r="I684" s="93"/>
      <c r="J684" s="93"/>
      <c r="K684" s="93"/>
      <c r="L684" s="93"/>
      <c r="M684" s="93"/>
      <c r="N684" s="93"/>
      <c r="O684" s="93"/>
      <c r="P684" s="93"/>
      <c r="Q684" s="93"/>
      <c r="R684" s="93"/>
      <c r="S684" s="93"/>
      <c r="T684" s="93"/>
      <c r="U684" s="93"/>
      <c r="V684" s="93"/>
      <c r="W684" s="93"/>
    </row>
    <row r="685" spans="1:23">
      <c r="A685" s="93"/>
      <c r="B685" s="93"/>
      <c r="C685" s="93"/>
      <c r="D685" s="93"/>
      <c r="E685" s="93"/>
      <c r="F685" s="93"/>
      <c r="G685" s="93"/>
      <c r="H685" s="93"/>
      <c r="I685" s="93"/>
      <c r="J685" s="93"/>
      <c r="K685" s="93"/>
      <c r="L685" s="93"/>
      <c r="M685" s="93"/>
      <c r="N685" s="93"/>
      <c r="O685" s="93"/>
      <c r="P685" s="93"/>
      <c r="Q685" s="93"/>
      <c r="R685" s="93"/>
      <c r="S685" s="93"/>
      <c r="T685" s="93"/>
      <c r="U685" s="93"/>
      <c r="V685" s="93"/>
      <c r="W685" s="93"/>
    </row>
    <row r="686" spans="1:23">
      <c r="A686" s="93"/>
      <c r="B686" s="93"/>
      <c r="C686" s="93"/>
      <c r="D686" s="93"/>
      <c r="E686" s="93"/>
      <c r="F686" s="93"/>
      <c r="G686" s="93"/>
      <c r="H686" s="93"/>
      <c r="I686" s="93"/>
      <c r="J686" s="93"/>
      <c r="K686" s="93"/>
      <c r="L686" s="93"/>
      <c r="M686" s="93"/>
      <c r="N686" s="93"/>
      <c r="O686" s="93"/>
      <c r="P686" s="93"/>
      <c r="Q686" s="93"/>
      <c r="R686" s="93"/>
      <c r="S686" s="93"/>
      <c r="T686" s="93"/>
      <c r="U686" s="93"/>
      <c r="V686" s="93"/>
      <c r="W686" s="93"/>
    </row>
    <row r="687" spans="1:23">
      <c r="A687" s="93"/>
      <c r="B687" s="93"/>
      <c r="C687" s="93"/>
      <c r="D687" s="93"/>
      <c r="E687" s="93"/>
      <c r="F687" s="93"/>
      <c r="G687" s="93"/>
      <c r="H687" s="93"/>
      <c r="I687" s="93"/>
      <c r="J687" s="93"/>
      <c r="K687" s="93"/>
      <c r="L687" s="93"/>
      <c r="M687" s="93"/>
      <c r="N687" s="93"/>
      <c r="O687" s="93"/>
      <c r="P687" s="93"/>
      <c r="Q687" s="93"/>
      <c r="R687" s="93"/>
      <c r="S687" s="93"/>
      <c r="T687" s="93"/>
      <c r="U687" s="93"/>
      <c r="V687" s="93"/>
      <c r="W687" s="93"/>
    </row>
    <row r="688" spans="1:23">
      <c r="A688" s="93"/>
      <c r="B688" s="93"/>
      <c r="C688" s="93"/>
      <c r="D688" s="93"/>
      <c r="E688" s="93"/>
      <c r="F688" s="93"/>
      <c r="G688" s="93"/>
      <c r="H688" s="93"/>
      <c r="I688" s="93"/>
      <c r="J688" s="93"/>
      <c r="K688" s="93"/>
      <c r="L688" s="93"/>
      <c r="M688" s="93"/>
      <c r="N688" s="93"/>
      <c r="O688" s="93"/>
      <c r="P688" s="93"/>
      <c r="Q688" s="93"/>
      <c r="R688" s="93"/>
      <c r="S688" s="93"/>
      <c r="T688" s="93"/>
      <c r="U688" s="93"/>
      <c r="V688" s="93"/>
      <c r="W688" s="93"/>
    </row>
    <row r="689" spans="1:23">
      <c r="A689" s="93"/>
      <c r="B689" s="93"/>
      <c r="C689" s="93"/>
      <c r="D689" s="93"/>
      <c r="E689" s="93"/>
      <c r="F689" s="93"/>
      <c r="G689" s="93"/>
      <c r="H689" s="93"/>
      <c r="I689" s="93"/>
      <c r="J689" s="93"/>
      <c r="K689" s="93"/>
      <c r="L689" s="93"/>
      <c r="M689" s="93"/>
      <c r="N689" s="93"/>
      <c r="O689" s="93"/>
      <c r="P689" s="93"/>
      <c r="Q689" s="93"/>
      <c r="R689" s="93"/>
      <c r="S689" s="93"/>
      <c r="T689" s="93"/>
      <c r="U689" s="93"/>
      <c r="V689" s="93"/>
      <c r="W689" s="93"/>
    </row>
    <row r="690" spans="1:23">
      <c r="A690" s="93"/>
      <c r="B690" s="93"/>
      <c r="C690" s="93"/>
      <c r="D690" s="93"/>
      <c r="E690" s="93"/>
      <c r="F690" s="93"/>
      <c r="G690" s="93"/>
      <c r="H690" s="93"/>
      <c r="I690" s="93"/>
      <c r="J690" s="93"/>
      <c r="K690" s="93"/>
      <c r="L690" s="93"/>
      <c r="M690" s="93"/>
      <c r="N690" s="93"/>
      <c r="O690" s="93"/>
      <c r="P690" s="93"/>
      <c r="Q690" s="93"/>
      <c r="R690" s="93"/>
      <c r="S690" s="93"/>
      <c r="T690" s="93"/>
      <c r="U690" s="93"/>
      <c r="V690" s="93"/>
      <c r="W690" s="93"/>
    </row>
    <row r="691" spans="1:23">
      <c r="A691" s="93"/>
      <c r="B691" s="93"/>
      <c r="C691" s="93"/>
      <c r="D691" s="93"/>
      <c r="E691" s="93"/>
      <c r="F691" s="93"/>
      <c r="G691" s="93"/>
      <c r="H691" s="93"/>
      <c r="I691" s="93"/>
      <c r="J691" s="93"/>
      <c r="K691" s="93"/>
      <c r="L691" s="93"/>
      <c r="M691" s="93"/>
      <c r="N691" s="93"/>
      <c r="O691" s="93"/>
      <c r="P691" s="93"/>
      <c r="Q691" s="93"/>
      <c r="R691" s="93"/>
      <c r="S691" s="93"/>
      <c r="T691" s="93"/>
      <c r="U691" s="93"/>
      <c r="V691" s="93"/>
      <c r="W691" s="93"/>
    </row>
    <row r="692" spans="1:23">
      <c r="A692" s="93"/>
      <c r="B692" s="93"/>
      <c r="C692" s="93"/>
      <c r="D692" s="93"/>
      <c r="E692" s="93"/>
      <c r="F692" s="93"/>
      <c r="G692" s="93"/>
      <c r="H692" s="93"/>
      <c r="I692" s="93"/>
      <c r="J692" s="93"/>
      <c r="K692" s="93"/>
      <c r="L692" s="93"/>
      <c r="M692" s="93"/>
      <c r="N692" s="93"/>
      <c r="O692" s="93"/>
      <c r="P692" s="93"/>
      <c r="Q692" s="93"/>
      <c r="R692" s="93"/>
      <c r="S692" s="93"/>
      <c r="T692" s="93"/>
      <c r="U692" s="93"/>
      <c r="V692" s="93"/>
      <c r="W692" s="93"/>
    </row>
    <row r="693" spans="1:23">
      <c r="A693" s="93"/>
      <c r="B693" s="93"/>
      <c r="C693" s="93"/>
      <c r="D693" s="93"/>
      <c r="E693" s="93"/>
      <c r="F693" s="93"/>
      <c r="G693" s="93"/>
      <c r="H693" s="93"/>
      <c r="I693" s="93"/>
      <c r="J693" s="93"/>
      <c r="K693" s="93"/>
      <c r="L693" s="93"/>
      <c r="M693" s="93"/>
      <c r="N693" s="93"/>
      <c r="O693" s="93"/>
      <c r="P693" s="93"/>
      <c r="Q693" s="93"/>
      <c r="R693" s="93"/>
      <c r="S693" s="93"/>
      <c r="T693" s="93"/>
      <c r="U693" s="93"/>
      <c r="V693" s="93"/>
      <c r="W693" s="93"/>
    </row>
    <row r="694" spans="1:23">
      <c r="A694" s="93"/>
      <c r="B694" s="93"/>
      <c r="C694" s="93"/>
      <c r="D694" s="93"/>
      <c r="E694" s="93"/>
      <c r="F694" s="93"/>
      <c r="G694" s="93"/>
      <c r="H694" s="93"/>
      <c r="I694" s="93"/>
      <c r="J694" s="93"/>
      <c r="K694" s="93"/>
      <c r="L694" s="93"/>
      <c r="M694" s="93"/>
      <c r="N694" s="93"/>
      <c r="O694" s="93"/>
      <c r="P694" s="93"/>
      <c r="Q694" s="93"/>
      <c r="R694" s="93"/>
      <c r="S694" s="93"/>
      <c r="T694" s="93"/>
      <c r="U694" s="93"/>
      <c r="V694" s="93"/>
      <c r="W694" s="93"/>
    </row>
    <row r="695" spans="1:23">
      <c r="A695" s="93"/>
      <c r="B695" s="93"/>
      <c r="C695" s="93"/>
      <c r="D695" s="93"/>
      <c r="E695" s="93"/>
      <c r="F695" s="93"/>
      <c r="G695" s="93"/>
      <c r="H695" s="93"/>
      <c r="I695" s="93"/>
      <c r="J695" s="93"/>
      <c r="K695" s="93"/>
      <c r="L695" s="93"/>
      <c r="M695" s="93"/>
      <c r="N695" s="93"/>
      <c r="O695" s="93"/>
      <c r="P695" s="93"/>
      <c r="Q695" s="93"/>
      <c r="R695" s="93"/>
      <c r="S695" s="93"/>
      <c r="T695" s="93"/>
      <c r="U695" s="93"/>
      <c r="V695" s="93"/>
      <c r="W695" s="93"/>
    </row>
    <row r="696" spans="1:23">
      <c r="A696" s="93"/>
      <c r="B696" s="93"/>
      <c r="C696" s="93"/>
      <c r="D696" s="93"/>
      <c r="E696" s="93"/>
      <c r="F696" s="93"/>
      <c r="G696" s="93"/>
      <c r="H696" s="93"/>
      <c r="I696" s="93"/>
      <c r="J696" s="93"/>
      <c r="K696" s="93"/>
      <c r="L696" s="93"/>
      <c r="M696" s="93"/>
      <c r="N696" s="93"/>
      <c r="O696" s="93"/>
      <c r="P696" s="93"/>
      <c r="Q696" s="93"/>
      <c r="R696" s="93"/>
      <c r="S696" s="93"/>
      <c r="T696" s="93"/>
      <c r="U696" s="93"/>
      <c r="V696" s="93"/>
      <c r="W696" s="93"/>
    </row>
    <row r="697" spans="1:23">
      <c r="A697" s="93"/>
      <c r="B697" s="93"/>
      <c r="C697" s="93"/>
      <c r="D697" s="93"/>
      <c r="E697" s="93"/>
      <c r="F697" s="93"/>
      <c r="G697" s="93"/>
      <c r="H697" s="93"/>
      <c r="I697" s="93"/>
      <c r="J697" s="93"/>
      <c r="K697" s="93"/>
      <c r="L697" s="93"/>
      <c r="M697" s="93"/>
      <c r="N697" s="93"/>
      <c r="O697" s="93"/>
      <c r="P697" s="93"/>
      <c r="Q697" s="93"/>
      <c r="R697" s="93"/>
      <c r="S697" s="93"/>
      <c r="T697" s="93"/>
      <c r="U697" s="93"/>
      <c r="V697" s="93"/>
      <c r="W697" s="93"/>
    </row>
    <row r="698" spans="1:23">
      <c r="A698" s="93"/>
      <c r="B698" s="93"/>
      <c r="C698" s="93"/>
      <c r="D698" s="93"/>
      <c r="E698" s="93"/>
      <c r="F698" s="93"/>
      <c r="G698" s="93"/>
      <c r="H698" s="93"/>
      <c r="I698" s="93"/>
      <c r="J698" s="93"/>
      <c r="K698" s="93"/>
      <c r="L698" s="93"/>
      <c r="M698" s="93"/>
      <c r="N698" s="93"/>
      <c r="O698" s="93"/>
      <c r="P698" s="93"/>
      <c r="Q698" s="93"/>
      <c r="R698" s="93"/>
      <c r="S698" s="93"/>
      <c r="T698" s="93"/>
      <c r="U698" s="93"/>
      <c r="V698" s="93"/>
      <c r="W698" s="93"/>
    </row>
    <row r="699" spans="1:23">
      <c r="A699" s="93"/>
      <c r="B699" s="93"/>
      <c r="C699" s="93"/>
      <c r="D699" s="93"/>
      <c r="E699" s="93"/>
      <c r="F699" s="93"/>
      <c r="G699" s="93"/>
      <c r="H699" s="93"/>
      <c r="I699" s="93"/>
      <c r="J699" s="93"/>
      <c r="K699" s="93"/>
      <c r="L699" s="93"/>
      <c r="M699" s="93"/>
      <c r="N699" s="93"/>
      <c r="O699" s="93"/>
      <c r="P699" s="93"/>
      <c r="Q699" s="93"/>
      <c r="R699" s="93"/>
      <c r="S699" s="93"/>
      <c r="T699" s="93"/>
      <c r="U699" s="93"/>
      <c r="V699" s="93"/>
      <c r="W699" s="93"/>
    </row>
    <row r="700" spans="1:23">
      <c r="A700" s="93"/>
      <c r="B700" s="93"/>
      <c r="C700" s="93"/>
      <c r="D700" s="93"/>
      <c r="E700" s="93"/>
      <c r="F700" s="93"/>
      <c r="G700" s="93"/>
      <c r="H700" s="93"/>
      <c r="I700" s="93"/>
      <c r="J700" s="93"/>
      <c r="K700" s="93"/>
      <c r="L700" s="93"/>
      <c r="M700" s="93"/>
      <c r="N700" s="93"/>
      <c r="O700" s="93"/>
      <c r="P700" s="93"/>
      <c r="Q700" s="93"/>
      <c r="R700" s="93"/>
      <c r="S700" s="93"/>
      <c r="T700" s="93"/>
      <c r="U700" s="93"/>
      <c r="V700" s="93"/>
      <c r="W700" s="93"/>
    </row>
    <row r="701" spans="1:23">
      <c r="A701" s="93"/>
      <c r="B701" s="93"/>
      <c r="C701" s="93"/>
      <c r="D701" s="93"/>
      <c r="E701" s="93"/>
      <c r="F701" s="93"/>
      <c r="G701" s="93"/>
      <c r="H701" s="93"/>
      <c r="I701" s="93"/>
      <c r="J701" s="93"/>
      <c r="K701" s="93"/>
      <c r="L701" s="93"/>
      <c r="M701" s="93"/>
      <c r="N701" s="93"/>
      <c r="O701" s="93"/>
      <c r="P701" s="93"/>
      <c r="Q701" s="93"/>
      <c r="R701" s="93"/>
      <c r="S701" s="93"/>
      <c r="T701" s="93"/>
      <c r="U701" s="93"/>
      <c r="V701" s="93"/>
      <c r="W701" s="93"/>
    </row>
    <row r="702" spans="1:23">
      <c r="A702" s="93"/>
      <c r="B702" s="93"/>
      <c r="C702" s="93"/>
      <c r="D702" s="93"/>
      <c r="E702" s="93"/>
      <c r="F702" s="93"/>
      <c r="G702" s="93"/>
      <c r="H702" s="93"/>
      <c r="I702" s="93"/>
      <c r="J702" s="93"/>
      <c r="K702" s="93"/>
      <c r="L702" s="93"/>
      <c r="M702" s="93"/>
      <c r="N702" s="93"/>
      <c r="O702" s="93"/>
      <c r="P702" s="93"/>
      <c r="Q702" s="93"/>
      <c r="R702" s="93"/>
      <c r="S702" s="93"/>
      <c r="T702" s="93"/>
      <c r="U702" s="93"/>
      <c r="V702" s="93"/>
      <c r="W702" s="93"/>
    </row>
    <row r="703" spans="1:23">
      <c r="A703" s="93"/>
      <c r="B703" s="93"/>
      <c r="C703" s="93"/>
      <c r="D703" s="93"/>
      <c r="E703" s="93"/>
      <c r="F703" s="93"/>
      <c r="G703" s="93"/>
      <c r="H703" s="93"/>
      <c r="I703" s="93"/>
      <c r="J703" s="93"/>
      <c r="K703" s="93"/>
      <c r="L703" s="93"/>
      <c r="M703" s="93"/>
      <c r="N703" s="93"/>
      <c r="O703" s="93"/>
      <c r="P703" s="93"/>
      <c r="Q703" s="93"/>
      <c r="R703" s="93"/>
      <c r="S703" s="93"/>
      <c r="T703" s="93"/>
      <c r="U703" s="93"/>
      <c r="V703" s="93"/>
      <c r="W703" s="93"/>
    </row>
    <row r="704" spans="1:23">
      <c r="A704" s="93"/>
      <c r="B704" s="93"/>
      <c r="C704" s="93"/>
      <c r="D704" s="93"/>
      <c r="E704" s="93"/>
      <c r="F704" s="93"/>
      <c r="G704" s="93"/>
      <c r="H704" s="93"/>
      <c r="I704" s="93"/>
      <c r="J704" s="93"/>
      <c r="K704" s="93"/>
      <c r="L704" s="93"/>
      <c r="M704" s="93"/>
      <c r="N704" s="93"/>
      <c r="O704" s="93"/>
      <c r="P704" s="93"/>
      <c r="Q704" s="93"/>
      <c r="R704" s="93"/>
      <c r="S704" s="93"/>
      <c r="T704" s="93"/>
      <c r="U704" s="93"/>
      <c r="V704" s="93"/>
      <c r="W704" s="93"/>
    </row>
    <row r="705" spans="1:23">
      <c r="A705" s="93"/>
      <c r="B705" s="93"/>
      <c r="C705" s="93"/>
      <c r="D705" s="93"/>
      <c r="E705" s="93"/>
      <c r="F705" s="93"/>
      <c r="G705" s="93"/>
      <c r="H705" s="93"/>
      <c r="I705" s="93"/>
      <c r="J705" s="93"/>
      <c r="K705" s="93"/>
      <c r="L705" s="93"/>
      <c r="M705" s="93"/>
      <c r="N705" s="93"/>
      <c r="O705" s="93"/>
      <c r="P705" s="93"/>
      <c r="Q705" s="93"/>
      <c r="R705" s="93"/>
      <c r="S705" s="93"/>
      <c r="T705" s="93"/>
      <c r="U705" s="93"/>
      <c r="V705" s="93"/>
      <c r="W705" s="93"/>
    </row>
    <row r="706" spans="1:23">
      <c r="A706" s="93"/>
      <c r="B706" s="93"/>
      <c r="C706" s="93"/>
      <c r="D706" s="93"/>
      <c r="E706" s="93"/>
      <c r="F706" s="93"/>
      <c r="G706" s="93"/>
      <c r="H706" s="93"/>
      <c r="I706" s="93"/>
      <c r="J706" s="93"/>
      <c r="K706" s="93"/>
      <c r="L706" s="93"/>
      <c r="M706" s="93"/>
      <c r="N706" s="93"/>
      <c r="O706" s="93"/>
      <c r="P706" s="93"/>
      <c r="Q706" s="93"/>
      <c r="R706" s="93"/>
      <c r="S706" s="93"/>
      <c r="T706" s="93"/>
      <c r="U706" s="93"/>
      <c r="V706" s="93"/>
      <c r="W706" s="93"/>
    </row>
    <row r="707" spans="1:23">
      <c r="A707" s="93"/>
      <c r="B707" s="93"/>
      <c r="C707" s="93"/>
      <c r="D707" s="93"/>
      <c r="E707" s="93"/>
      <c r="F707" s="93"/>
      <c r="G707" s="93"/>
      <c r="H707" s="93"/>
      <c r="I707" s="93"/>
      <c r="J707" s="93"/>
      <c r="K707" s="93"/>
      <c r="L707" s="93"/>
      <c r="M707" s="93"/>
      <c r="N707" s="93"/>
      <c r="O707" s="93"/>
      <c r="P707" s="93"/>
      <c r="Q707" s="93"/>
      <c r="R707" s="93"/>
      <c r="S707" s="93"/>
      <c r="T707" s="93"/>
      <c r="U707" s="93"/>
      <c r="V707" s="93"/>
      <c r="W707" s="93"/>
    </row>
    <row r="708" spans="1:23">
      <c r="A708" s="93"/>
      <c r="B708" s="93"/>
      <c r="C708" s="93"/>
      <c r="D708" s="93"/>
      <c r="E708" s="93"/>
      <c r="F708" s="93"/>
      <c r="G708" s="93"/>
      <c r="H708" s="93"/>
      <c r="I708" s="93"/>
      <c r="J708" s="93"/>
      <c r="K708" s="93"/>
      <c r="L708" s="93"/>
      <c r="M708" s="93"/>
      <c r="N708" s="93"/>
      <c r="O708" s="93"/>
      <c r="P708" s="93"/>
      <c r="Q708" s="93"/>
      <c r="R708" s="93"/>
      <c r="S708" s="93"/>
      <c r="T708" s="93"/>
      <c r="U708" s="93"/>
      <c r="V708" s="93"/>
      <c r="W708" s="93"/>
    </row>
    <row r="709" spans="1:23">
      <c r="A709" s="93"/>
      <c r="B709" s="93"/>
      <c r="C709" s="93"/>
      <c r="D709" s="93"/>
      <c r="E709" s="93"/>
      <c r="F709" s="93"/>
      <c r="G709" s="93"/>
      <c r="H709" s="93"/>
      <c r="I709" s="93"/>
      <c r="J709" s="93"/>
      <c r="K709" s="93"/>
      <c r="L709" s="93"/>
      <c r="M709" s="93"/>
      <c r="N709" s="93"/>
      <c r="O709" s="93"/>
      <c r="P709" s="93"/>
      <c r="Q709" s="93"/>
      <c r="R709" s="93"/>
      <c r="S709" s="93"/>
      <c r="T709" s="93"/>
      <c r="U709" s="93"/>
      <c r="V709" s="93"/>
      <c r="W709" s="93"/>
    </row>
    <row r="710" spans="1:23">
      <c r="A710" s="93"/>
      <c r="B710" s="93"/>
      <c r="C710" s="93"/>
      <c r="D710" s="93"/>
      <c r="E710" s="93"/>
      <c r="F710" s="93"/>
      <c r="G710" s="93"/>
      <c r="H710" s="93"/>
      <c r="I710" s="93"/>
      <c r="J710" s="93"/>
      <c r="K710" s="93"/>
      <c r="L710" s="93"/>
      <c r="M710" s="93"/>
      <c r="N710" s="93"/>
      <c r="O710" s="93"/>
      <c r="P710" s="93"/>
      <c r="Q710" s="93"/>
      <c r="R710" s="93"/>
      <c r="S710" s="93"/>
      <c r="T710" s="93"/>
      <c r="U710" s="93"/>
      <c r="V710" s="93"/>
      <c r="W710" s="93"/>
    </row>
    <row r="711" spans="1:23">
      <c r="A711" s="93"/>
      <c r="B711" s="93"/>
      <c r="C711" s="93"/>
      <c r="D711" s="93"/>
      <c r="E711" s="93"/>
      <c r="F711" s="93"/>
      <c r="G711" s="93"/>
      <c r="H711" s="93"/>
      <c r="I711" s="93"/>
      <c r="J711" s="93"/>
      <c r="K711" s="93"/>
      <c r="L711" s="93"/>
      <c r="M711" s="93"/>
      <c r="N711" s="93"/>
      <c r="O711" s="93"/>
      <c r="P711" s="93"/>
      <c r="Q711" s="93"/>
      <c r="R711" s="93"/>
      <c r="S711" s="93"/>
      <c r="T711" s="93"/>
      <c r="U711" s="93"/>
      <c r="V711" s="93"/>
      <c r="W711" s="93"/>
    </row>
    <row r="712" spans="1:23">
      <c r="A712" s="93"/>
      <c r="B712" s="93"/>
      <c r="C712" s="93"/>
      <c r="D712" s="93"/>
      <c r="E712" s="93"/>
      <c r="F712" s="93"/>
      <c r="G712" s="93"/>
      <c r="H712" s="93"/>
      <c r="I712" s="93"/>
      <c r="J712" s="93"/>
      <c r="K712" s="93"/>
      <c r="L712" s="93"/>
      <c r="M712" s="93"/>
      <c r="N712" s="93"/>
      <c r="O712" s="93"/>
      <c r="P712" s="93"/>
      <c r="Q712" s="93"/>
      <c r="R712" s="93"/>
      <c r="S712" s="93"/>
      <c r="T712" s="93"/>
      <c r="U712" s="93"/>
      <c r="V712" s="93"/>
      <c r="W712" s="93"/>
    </row>
    <row r="713" spans="1:23">
      <c r="A713" s="93"/>
      <c r="B713" s="93"/>
      <c r="C713" s="93"/>
      <c r="D713" s="93"/>
      <c r="E713" s="93"/>
      <c r="F713" s="93"/>
      <c r="G713" s="93"/>
      <c r="H713" s="93"/>
      <c r="I713" s="93"/>
      <c r="J713" s="93"/>
      <c r="K713" s="93"/>
      <c r="L713" s="93"/>
      <c r="M713" s="93"/>
      <c r="N713" s="93"/>
      <c r="O713" s="93"/>
      <c r="P713" s="93"/>
      <c r="Q713" s="93"/>
      <c r="R713" s="93"/>
      <c r="S713" s="93"/>
      <c r="T713" s="93"/>
      <c r="U713" s="93"/>
      <c r="V713" s="93"/>
      <c r="W713" s="93"/>
    </row>
    <row r="714" spans="1:23">
      <c r="A714" s="93"/>
      <c r="B714" s="93"/>
      <c r="C714" s="93"/>
      <c r="D714" s="93"/>
      <c r="E714" s="93"/>
      <c r="F714" s="93"/>
      <c r="G714" s="93"/>
      <c r="H714" s="93"/>
      <c r="I714" s="93"/>
      <c r="J714" s="93"/>
      <c r="K714" s="93"/>
      <c r="L714" s="93"/>
      <c r="M714" s="93"/>
      <c r="N714" s="93"/>
      <c r="O714" s="93"/>
      <c r="P714" s="93"/>
      <c r="Q714" s="93"/>
      <c r="R714" s="93"/>
      <c r="S714" s="93"/>
      <c r="T714" s="93"/>
      <c r="U714" s="93"/>
      <c r="V714" s="93"/>
      <c r="W714" s="93"/>
    </row>
    <row r="715" spans="1:23">
      <c r="A715" s="93"/>
      <c r="B715" s="93"/>
      <c r="C715" s="93"/>
      <c r="D715" s="93"/>
      <c r="E715" s="93"/>
      <c r="F715" s="93"/>
      <c r="G715" s="93"/>
      <c r="H715" s="93"/>
      <c r="I715" s="93"/>
      <c r="J715" s="93"/>
      <c r="K715" s="93"/>
      <c r="L715" s="93"/>
      <c r="M715" s="93"/>
      <c r="N715" s="93"/>
      <c r="O715" s="93"/>
      <c r="P715" s="93"/>
      <c r="Q715" s="93"/>
      <c r="R715" s="93"/>
      <c r="S715" s="93"/>
      <c r="T715" s="93"/>
      <c r="U715" s="93"/>
      <c r="V715" s="93"/>
      <c r="W715" s="93"/>
    </row>
    <row r="716" spans="1:23">
      <c r="A716" s="93"/>
      <c r="B716" s="93"/>
      <c r="C716" s="93"/>
      <c r="D716" s="93"/>
      <c r="E716" s="93"/>
      <c r="F716" s="93"/>
      <c r="G716" s="93"/>
      <c r="H716" s="93"/>
      <c r="I716" s="93"/>
      <c r="J716" s="93"/>
      <c r="K716" s="93"/>
      <c r="L716" s="93"/>
      <c r="M716" s="93"/>
      <c r="N716" s="93"/>
      <c r="O716" s="93"/>
      <c r="P716" s="93"/>
      <c r="Q716" s="93"/>
      <c r="R716" s="93"/>
      <c r="S716" s="93"/>
      <c r="T716" s="93"/>
      <c r="U716" s="93"/>
      <c r="V716" s="93"/>
      <c r="W716" s="93"/>
    </row>
    <row r="717" spans="1:23">
      <c r="A717" s="93"/>
      <c r="B717" s="93"/>
      <c r="C717" s="93"/>
      <c r="D717" s="93"/>
      <c r="E717" s="93"/>
      <c r="F717" s="93"/>
      <c r="G717" s="93"/>
      <c r="H717" s="93"/>
      <c r="I717" s="93"/>
      <c r="J717" s="93"/>
      <c r="K717" s="93"/>
      <c r="L717" s="93"/>
      <c r="M717" s="93"/>
      <c r="N717" s="93"/>
      <c r="O717" s="93"/>
      <c r="P717" s="93"/>
      <c r="Q717" s="93"/>
      <c r="R717" s="93"/>
      <c r="S717" s="93"/>
      <c r="T717" s="93"/>
      <c r="U717" s="93"/>
      <c r="V717" s="93"/>
      <c r="W717" s="93"/>
    </row>
    <row r="718" spans="1:23">
      <c r="A718" s="93"/>
      <c r="B718" s="93"/>
      <c r="C718" s="93"/>
      <c r="D718" s="93"/>
      <c r="E718" s="93"/>
      <c r="F718" s="93"/>
      <c r="G718" s="93"/>
      <c r="H718" s="93"/>
      <c r="I718" s="93"/>
      <c r="J718" s="93"/>
      <c r="K718" s="93"/>
      <c r="L718" s="93"/>
      <c r="M718" s="93"/>
      <c r="N718" s="93"/>
      <c r="O718" s="93"/>
      <c r="P718" s="93"/>
      <c r="Q718" s="93"/>
      <c r="R718" s="93"/>
      <c r="S718" s="93"/>
      <c r="T718" s="93"/>
      <c r="U718" s="93"/>
      <c r="V718" s="93"/>
      <c r="W718" s="93"/>
    </row>
    <row r="719" spans="1:23">
      <c r="A719" s="93"/>
      <c r="B719" s="93"/>
      <c r="C719" s="93"/>
      <c r="D719" s="93"/>
      <c r="E719" s="93"/>
      <c r="F719" s="93"/>
      <c r="G719" s="93"/>
      <c r="H719" s="93"/>
      <c r="I719" s="93"/>
      <c r="J719" s="93"/>
      <c r="K719" s="93"/>
      <c r="L719" s="93"/>
      <c r="M719" s="93"/>
      <c r="N719" s="93"/>
      <c r="O719" s="93"/>
      <c r="P719" s="93"/>
      <c r="Q719" s="93"/>
      <c r="R719" s="93"/>
      <c r="S719" s="93"/>
      <c r="T719" s="93"/>
      <c r="U719" s="93"/>
      <c r="V719" s="93"/>
      <c r="W719" s="93"/>
    </row>
    <row r="720" spans="1:23">
      <c r="A720" s="93"/>
      <c r="B720" s="93"/>
      <c r="C720" s="93"/>
      <c r="D720" s="93"/>
      <c r="E720" s="93"/>
      <c r="F720" s="93"/>
      <c r="G720" s="93"/>
      <c r="H720" s="93"/>
      <c r="I720" s="93"/>
      <c r="J720" s="93"/>
      <c r="K720" s="93"/>
      <c r="L720" s="93"/>
      <c r="M720" s="93"/>
      <c r="N720" s="93"/>
      <c r="O720" s="93"/>
      <c r="P720" s="93"/>
      <c r="Q720" s="93"/>
      <c r="R720" s="93"/>
      <c r="S720" s="93"/>
      <c r="T720" s="93"/>
      <c r="U720" s="93"/>
      <c r="V720" s="93"/>
      <c r="W720" s="93"/>
    </row>
    <row r="721" spans="1:23">
      <c r="A721" s="93"/>
      <c r="B721" s="93"/>
      <c r="C721" s="93"/>
      <c r="D721" s="93"/>
      <c r="E721" s="93"/>
      <c r="F721" s="93"/>
      <c r="G721" s="93"/>
      <c r="H721" s="93"/>
      <c r="I721" s="93"/>
      <c r="J721" s="93"/>
      <c r="K721" s="93"/>
      <c r="L721" s="93"/>
      <c r="M721" s="93"/>
      <c r="N721" s="93"/>
      <c r="O721" s="93"/>
      <c r="P721" s="93"/>
      <c r="Q721" s="93"/>
      <c r="R721" s="93"/>
      <c r="S721" s="93"/>
      <c r="T721" s="93"/>
      <c r="U721" s="93"/>
      <c r="V721" s="93"/>
      <c r="W721" s="93"/>
    </row>
    <row r="722" spans="1:23">
      <c r="A722" s="93"/>
      <c r="B722" s="93"/>
      <c r="C722" s="93"/>
      <c r="D722" s="93"/>
      <c r="E722" s="93"/>
      <c r="F722" s="93"/>
      <c r="G722" s="93"/>
      <c r="H722" s="93"/>
      <c r="I722" s="93"/>
      <c r="J722" s="93"/>
      <c r="K722" s="93"/>
      <c r="L722" s="93"/>
      <c r="M722" s="93"/>
      <c r="N722" s="93"/>
      <c r="O722" s="93"/>
      <c r="P722" s="93"/>
      <c r="Q722" s="93"/>
      <c r="R722" s="93"/>
      <c r="S722" s="93"/>
      <c r="T722" s="93"/>
      <c r="U722" s="93"/>
      <c r="V722" s="93"/>
      <c r="W722" s="93"/>
    </row>
    <row r="723" spans="1:23">
      <c r="A723" s="93"/>
      <c r="B723" s="93"/>
      <c r="C723" s="93"/>
      <c r="D723" s="93"/>
      <c r="E723" s="93"/>
      <c r="F723" s="93"/>
      <c r="G723" s="93"/>
      <c r="H723" s="93"/>
      <c r="I723" s="93"/>
      <c r="J723" s="93"/>
      <c r="K723" s="93"/>
      <c r="L723" s="93"/>
      <c r="M723" s="93"/>
      <c r="N723" s="93"/>
      <c r="O723" s="93"/>
      <c r="P723" s="93"/>
      <c r="Q723" s="93"/>
      <c r="R723" s="93"/>
      <c r="S723" s="93"/>
      <c r="T723" s="93"/>
      <c r="U723" s="93"/>
      <c r="V723" s="93"/>
      <c r="W723" s="93"/>
    </row>
    <row r="724" spans="1:23">
      <c r="A724" s="93"/>
      <c r="B724" s="93"/>
      <c r="C724" s="93"/>
      <c r="D724" s="93"/>
      <c r="E724" s="93"/>
      <c r="F724" s="93"/>
      <c r="G724" s="93"/>
      <c r="H724" s="93"/>
      <c r="I724" s="93"/>
      <c r="J724" s="93"/>
      <c r="K724" s="93"/>
      <c r="L724" s="93"/>
      <c r="M724" s="93"/>
      <c r="N724" s="93"/>
      <c r="O724" s="93"/>
      <c r="P724" s="93"/>
      <c r="Q724" s="93"/>
      <c r="R724" s="93"/>
      <c r="S724" s="93"/>
      <c r="T724" s="93"/>
      <c r="U724" s="93"/>
      <c r="V724" s="93"/>
      <c r="W724" s="93"/>
    </row>
    <row r="725" spans="1:23">
      <c r="A725" s="93"/>
      <c r="B725" s="93"/>
      <c r="C725" s="93"/>
      <c r="D725" s="93"/>
      <c r="E725" s="93"/>
      <c r="F725" s="93"/>
      <c r="G725" s="93"/>
      <c r="H725" s="93"/>
      <c r="I725" s="93"/>
      <c r="J725" s="93"/>
      <c r="K725" s="93"/>
      <c r="L725" s="93"/>
      <c r="M725" s="93"/>
      <c r="N725" s="93"/>
      <c r="O725" s="93"/>
      <c r="P725" s="93"/>
      <c r="Q725" s="93"/>
      <c r="R725" s="93"/>
      <c r="S725" s="93"/>
      <c r="T725" s="93"/>
      <c r="U725" s="93"/>
      <c r="V725" s="93"/>
      <c r="W725" s="93"/>
    </row>
    <row r="726" spans="1:23">
      <c r="A726" s="93"/>
      <c r="B726" s="93"/>
      <c r="C726" s="93"/>
      <c r="D726" s="93"/>
      <c r="E726" s="93"/>
      <c r="F726" s="93"/>
      <c r="G726" s="93"/>
      <c r="H726" s="93"/>
      <c r="I726" s="93"/>
      <c r="J726" s="93"/>
      <c r="K726" s="93"/>
      <c r="L726" s="93"/>
      <c r="M726" s="93"/>
      <c r="N726" s="93"/>
      <c r="O726" s="93"/>
      <c r="P726" s="93"/>
      <c r="Q726" s="93"/>
      <c r="R726" s="93"/>
      <c r="S726" s="93"/>
      <c r="T726" s="93"/>
      <c r="U726" s="93"/>
      <c r="V726" s="93"/>
      <c r="W726" s="93"/>
    </row>
    <row r="727" spans="1:23">
      <c r="A727" s="93"/>
      <c r="B727" s="93"/>
      <c r="C727" s="93"/>
      <c r="D727" s="93"/>
      <c r="E727" s="93"/>
      <c r="F727" s="93"/>
      <c r="G727" s="93"/>
      <c r="H727" s="93"/>
      <c r="I727" s="93"/>
      <c r="J727" s="93"/>
      <c r="K727" s="93"/>
      <c r="L727" s="93"/>
      <c r="M727" s="93"/>
      <c r="N727" s="93"/>
      <c r="O727" s="93"/>
      <c r="P727" s="93"/>
      <c r="Q727" s="93"/>
      <c r="R727" s="93"/>
      <c r="S727" s="93"/>
      <c r="T727" s="93"/>
      <c r="U727" s="93"/>
      <c r="V727" s="93"/>
      <c r="W727" s="93"/>
    </row>
    <row r="728" spans="1:23">
      <c r="A728" s="93"/>
      <c r="B728" s="93"/>
      <c r="C728" s="93"/>
      <c r="D728" s="93"/>
      <c r="E728" s="93"/>
      <c r="F728" s="93"/>
      <c r="G728" s="93"/>
      <c r="H728" s="93"/>
      <c r="I728" s="93"/>
      <c r="J728" s="93"/>
      <c r="K728" s="93"/>
      <c r="L728" s="93"/>
      <c r="M728" s="93"/>
      <c r="N728" s="93"/>
      <c r="O728" s="93"/>
      <c r="P728" s="93"/>
      <c r="Q728" s="93"/>
      <c r="R728" s="93"/>
      <c r="S728" s="93"/>
      <c r="T728" s="93"/>
      <c r="U728" s="93"/>
      <c r="V728" s="93"/>
      <c r="W728" s="93"/>
    </row>
    <row r="729" spans="1:23">
      <c r="A729" s="93"/>
      <c r="B729" s="93"/>
      <c r="C729" s="93"/>
      <c r="D729" s="93"/>
      <c r="E729" s="93"/>
      <c r="F729" s="93"/>
      <c r="G729" s="93"/>
      <c r="H729" s="93"/>
      <c r="I729" s="93"/>
      <c r="J729" s="93"/>
      <c r="K729" s="93"/>
      <c r="L729" s="93"/>
      <c r="M729" s="93"/>
      <c r="N729" s="93"/>
      <c r="O729" s="93"/>
      <c r="P729" s="93"/>
      <c r="Q729" s="93"/>
      <c r="R729" s="93"/>
      <c r="S729" s="93"/>
      <c r="T729" s="93"/>
      <c r="U729" s="93"/>
      <c r="V729" s="93"/>
      <c r="W729" s="93"/>
    </row>
    <row r="730" spans="1:23">
      <c r="A730" s="93"/>
      <c r="B730" s="93"/>
      <c r="C730" s="93"/>
      <c r="D730" s="93"/>
      <c r="E730" s="93"/>
      <c r="F730" s="93"/>
      <c r="G730" s="93"/>
      <c r="H730" s="93"/>
      <c r="I730" s="93"/>
      <c r="J730" s="93"/>
      <c r="K730" s="93"/>
      <c r="L730" s="93"/>
      <c r="M730" s="93"/>
      <c r="N730" s="93"/>
      <c r="O730" s="93"/>
      <c r="P730" s="93"/>
      <c r="Q730" s="93"/>
      <c r="R730" s="93"/>
      <c r="S730" s="93"/>
      <c r="T730" s="93"/>
      <c r="U730" s="93"/>
      <c r="V730" s="93"/>
      <c r="W730" s="93"/>
    </row>
    <row r="731" spans="1:23">
      <c r="A731" s="93"/>
      <c r="B731" s="93"/>
      <c r="C731" s="93"/>
      <c r="D731" s="93"/>
      <c r="E731" s="93"/>
      <c r="F731" s="93"/>
      <c r="G731" s="93"/>
      <c r="H731" s="93"/>
      <c r="I731" s="93"/>
      <c r="J731" s="93"/>
      <c r="K731" s="93"/>
      <c r="L731" s="93"/>
      <c r="M731" s="93"/>
      <c r="N731" s="93"/>
      <c r="O731" s="93"/>
      <c r="P731" s="93"/>
      <c r="Q731" s="93"/>
      <c r="R731" s="93"/>
      <c r="S731" s="93"/>
      <c r="T731" s="93"/>
      <c r="U731" s="93"/>
      <c r="V731" s="93"/>
      <c r="W731" s="93"/>
    </row>
    <row r="732" spans="1:23">
      <c r="A732" s="93"/>
      <c r="B732" s="93"/>
      <c r="C732" s="93"/>
      <c r="D732" s="93"/>
      <c r="E732" s="93"/>
      <c r="F732" s="93"/>
      <c r="G732" s="93"/>
      <c r="H732" s="93"/>
      <c r="I732" s="93"/>
      <c r="J732" s="93"/>
      <c r="K732" s="93"/>
      <c r="L732" s="93"/>
      <c r="M732" s="93"/>
      <c r="N732" s="93"/>
      <c r="O732" s="93"/>
      <c r="P732" s="93"/>
      <c r="Q732" s="93"/>
      <c r="R732" s="93"/>
      <c r="S732" s="93"/>
      <c r="T732" s="93"/>
      <c r="U732" s="93"/>
      <c r="V732" s="93"/>
      <c r="W732" s="93"/>
    </row>
    <row r="733" spans="1:23">
      <c r="A733" s="93"/>
      <c r="B733" s="93"/>
      <c r="C733" s="93"/>
      <c r="D733" s="93"/>
      <c r="E733" s="93"/>
      <c r="F733" s="93"/>
      <c r="G733" s="93"/>
      <c r="H733" s="93"/>
      <c r="I733" s="93"/>
      <c r="J733" s="93"/>
      <c r="K733" s="93"/>
      <c r="L733" s="93"/>
      <c r="M733" s="93"/>
      <c r="N733" s="93"/>
      <c r="O733" s="93"/>
      <c r="P733" s="93"/>
      <c r="Q733" s="93"/>
      <c r="R733" s="93"/>
      <c r="S733" s="93"/>
      <c r="T733" s="93"/>
      <c r="U733" s="93"/>
      <c r="V733" s="93"/>
      <c r="W733" s="93"/>
    </row>
    <row r="734" spans="1:23">
      <c r="A734" s="93"/>
      <c r="B734" s="93"/>
      <c r="C734" s="93"/>
      <c r="D734" s="93"/>
      <c r="E734" s="93"/>
      <c r="F734" s="93"/>
      <c r="G734" s="93"/>
      <c r="H734" s="93"/>
      <c r="I734" s="93"/>
      <c r="J734" s="93"/>
      <c r="K734" s="93"/>
      <c r="L734" s="93"/>
      <c r="M734" s="93"/>
      <c r="N734" s="93"/>
      <c r="O734" s="93"/>
      <c r="P734" s="93"/>
      <c r="Q734" s="93"/>
      <c r="R734" s="93"/>
      <c r="S734" s="93"/>
      <c r="T734" s="93"/>
      <c r="U734" s="93"/>
      <c r="V734" s="93"/>
      <c r="W734" s="93"/>
    </row>
    <row r="735" spans="1:23">
      <c r="A735" s="93"/>
      <c r="B735" s="93"/>
      <c r="C735" s="93"/>
      <c r="D735" s="93"/>
      <c r="E735" s="93"/>
      <c r="F735" s="93"/>
      <c r="G735" s="93"/>
      <c r="H735" s="93"/>
      <c r="I735" s="93"/>
      <c r="J735" s="93"/>
      <c r="K735" s="93"/>
      <c r="L735" s="93"/>
      <c r="M735" s="93"/>
      <c r="N735" s="93"/>
      <c r="O735" s="93"/>
      <c r="P735" s="93"/>
      <c r="Q735" s="93"/>
      <c r="R735" s="93"/>
      <c r="S735" s="93"/>
      <c r="T735" s="93"/>
      <c r="U735" s="93"/>
      <c r="V735" s="93"/>
      <c r="W735" s="93"/>
    </row>
    <row r="736" spans="1:23">
      <c r="A736" s="93"/>
      <c r="B736" s="93"/>
      <c r="C736" s="93"/>
      <c r="D736" s="93"/>
      <c r="E736" s="93"/>
      <c r="F736" s="93"/>
      <c r="G736" s="93"/>
      <c r="H736" s="93"/>
      <c r="I736" s="93"/>
      <c r="J736" s="93"/>
      <c r="K736" s="93"/>
      <c r="L736" s="93"/>
      <c r="M736" s="93"/>
      <c r="N736" s="93"/>
      <c r="O736" s="93"/>
      <c r="P736" s="93"/>
      <c r="Q736" s="93"/>
      <c r="R736" s="93"/>
      <c r="S736" s="93"/>
      <c r="T736" s="93"/>
      <c r="U736" s="93"/>
      <c r="V736" s="93"/>
      <c r="W736" s="93"/>
    </row>
    <row r="737" spans="1:23">
      <c r="A737" s="93"/>
      <c r="B737" s="93"/>
      <c r="C737" s="93"/>
      <c r="D737" s="93"/>
      <c r="E737" s="93"/>
      <c r="F737" s="93"/>
      <c r="G737" s="93"/>
      <c r="H737" s="93"/>
      <c r="I737" s="93"/>
      <c r="J737" s="93"/>
      <c r="K737" s="93"/>
      <c r="L737" s="93"/>
      <c r="M737" s="93"/>
      <c r="N737" s="93"/>
      <c r="O737" s="93"/>
      <c r="P737" s="93"/>
      <c r="Q737" s="93"/>
      <c r="R737" s="93"/>
      <c r="S737" s="93"/>
      <c r="T737" s="93"/>
      <c r="U737" s="93"/>
      <c r="V737" s="93"/>
      <c r="W737" s="93"/>
    </row>
    <row r="738" spans="1:23">
      <c r="A738" s="93"/>
      <c r="B738" s="93"/>
      <c r="C738" s="93"/>
      <c r="D738" s="93"/>
      <c r="E738" s="93"/>
      <c r="F738" s="93"/>
      <c r="G738" s="93"/>
      <c r="H738" s="93"/>
      <c r="I738" s="93"/>
      <c r="J738" s="93"/>
      <c r="K738" s="93"/>
      <c r="L738" s="93"/>
      <c r="M738" s="93"/>
      <c r="N738" s="93"/>
      <c r="O738" s="93"/>
      <c r="P738" s="93"/>
      <c r="Q738" s="93"/>
      <c r="R738" s="93"/>
      <c r="S738" s="93"/>
      <c r="T738" s="93"/>
      <c r="U738" s="93"/>
      <c r="V738" s="93"/>
      <c r="W738" s="93"/>
    </row>
    <row r="739" spans="1:23">
      <c r="A739" s="93"/>
      <c r="B739" s="93"/>
      <c r="C739" s="93"/>
      <c r="D739" s="93"/>
      <c r="E739" s="93"/>
      <c r="F739" s="93"/>
      <c r="G739" s="93"/>
      <c r="H739" s="93"/>
      <c r="I739" s="93"/>
      <c r="J739" s="93"/>
      <c r="K739" s="93"/>
      <c r="L739" s="93"/>
      <c r="M739" s="93"/>
      <c r="N739" s="93"/>
      <c r="O739" s="93"/>
      <c r="P739" s="93"/>
      <c r="Q739" s="93"/>
      <c r="R739" s="93"/>
      <c r="S739" s="93"/>
      <c r="T739" s="93"/>
      <c r="U739" s="93"/>
      <c r="V739" s="93"/>
      <c r="W739" s="93"/>
    </row>
    <row r="740" spans="1:23">
      <c r="A740" s="93"/>
      <c r="B740" s="93"/>
      <c r="C740" s="93"/>
      <c r="D740" s="93"/>
      <c r="E740" s="93"/>
      <c r="F740" s="93"/>
      <c r="G740" s="93"/>
      <c r="H740" s="93"/>
      <c r="I740" s="93"/>
      <c r="J740" s="93"/>
      <c r="K740" s="93"/>
      <c r="L740" s="93"/>
      <c r="M740" s="93"/>
      <c r="N740" s="93"/>
      <c r="O740" s="93"/>
      <c r="P740" s="93"/>
      <c r="Q740" s="93"/>
      <c r="R740" s="93"/>
      <c r="S740" s="93"/>
      <c r="T740" s="93"/>
      <c r="U740" s="93"/>
      <c r="V740" s="93"/>
      <c r="W740" s="93"/>
    </row>
    <row r="741" spans="1:23">
      <c r="A741" s="93"/>
      <c r="B741" s="93"/>
      <c r="C741" s="93"/>
      <c r="D741" s="93"/>
      <c r="E741" s="93"/>
      <c r="F741" s="93"/>
      <c r="G741" s="93"/>
      <c r="H741" s="93"/>
      <c r="I741" s="93"/>
      <c r="J741" s="93"/>
      <c r="K741" s="93"/>
      <c r="L741" s="93"/>
      <c r="M741" s="93"/>
      <c r="N741" s="93"/>
      <c r="O741" s="93"/>
      <c r="P741" s="93"/>
      <c r="Q741" s="93"/>
      <c r="R741" s="93"/>
      <c r="S741" s="93"/>
      <c r="T741" s="93"/>
      <c r="U741" s="93"/>
      <c r="V741" s="93"/>
      <c r="W741" s="93"/>
    </row>
    <row r="742" spans="1:23">
      <c r="A742" s="93"/>
      <c r="B742" s="93"/>
      <c r="C742" s="93"/>
      <c r="D742" s="93"/>
      <c r="E742" s="93"/>
      <c r="F742" s="93"/>
      <c r="G742" s="93"/>
      <c r="H742" s="93"/>
      <c r="I742" s="93"/>
      <c r="J742" s="93"/>
      <c r="K742" s="93"/>
      <c r="L742" s="93"/>
      <c r="M742" s="93"/>
      <c r="N742" s="93"/>
      <c r="O742" s="93"/>
      <c r="P742" s="93"/>
      <c r="Q742" s="93"/>
      <c r="R742" s="93"/>
      <c r="S742" s="93"/>
      <c r="T742" s="93"/>
      <c r="U742" s="93"/>
      <c r="V742" s="93"/>
      <c r="W742" s="93"/>
    </row>
    <row r="743" spans="1:23">
      <c r="A743" s="93"/>
      <c r="B743" s="93"/>
      <c r="C743" s="93"/>
      <c r="D743" s="93"/>
      <c r="E743" s="93"/>
      <c r="F743" s="93"/>
      <c r="G743" s="93"/>
      <c r="H743" s="93"/>
      <c r="I743" s="93"/>
      <c r="J743" s="93"/>
      <c r="K743" s="93"/>
      <c r="L743" s="93"/>
      <c r="M743" s="93"/>
      <c r="N743" s="93"/>
      <c r="O743" s="93"/>
      <c r="P743" s="93"/>
      <c r="Q743" s="93"/>
      <c r="R743" s="93"/>
      <c r="S743" s="93"/>
      <c r="T743" s="93"/>
      <c r="U743" s="93"/>
      <c r="V743" s="93"/>
      <c r="W743" s="93"/>
    </row>
    <row r="744" spans="1:23">
      <c r="A744" s="93"/>
      <c r="B744" s="93"/>
      <c r="C744" s="93"/>
      <c r="D744" s="93"/>
      <c r="E744" s="93"/>
      <c r="F744" s="93"/>
      <c r="G744" s="93"/>
      <c r="H744" s="93"/>
      <c r="I744" s="93"/>
      <c r="J744" s="93"/>
      <c r="K744" s="93"/>
      <c r="L744" s="93"/>
      <c r="M744" s="93"/>
      <c r="N744" s="93"/>
      <c r="O744" s="93"/>
      <c r="P744" s="93"/>
      <c r="Q744" s="93"/>
      <c r="R744" s="93"/>
      <c r="S744" s="93"/>
      <c r="T744" s="93"/>
      <c r="U744" s="93"/>
      <c r="V744" s="93"/>
      <c r="W744" s="93"/>
    </row>
    <row r="745" spans="1:23">
      <c r="A745" s="93"/>
      <c r="B745" s="93"/>
      <c r="C745" s="93"/>
      <c r="D745" s="93"/>
      <c r="E745" s="93"/>
      <c r="F745" s="93"/>
      <c r="G745" s="93"/>
      <c r="H745" s="93"/>
      <c r="I745" s="93"/>
      <c r="J745" s="93"/>
      <c r="K745" s="93"/>
      <c r="L745" s="93"/>
      <c r="M745" s="93"/>
      <c r="N745" s="93"/>
      <c r="O745" s="93"/>
      <c r="P745" s="93"/>
      <c r="Q745" s="93"/>
      <c r="R745" s="93"/>
      <c r="S745" s="93"/>
      <c r="T745" s="93"/>
      <c r="U745" s="93"/>
      <c r="V745" s="93"/>
      <c r="W745" s="93"/>
    </row>
    <row r="746" spans="1:23">
      <c r="A746" s="93"/>
      <c r="B746" s="93"/>
      <c r="C746" s="93"/>
      <c r="D746" s="93"/>
      <c r="E746" s="93"/>
      <c r="F746" s="93"/>
      <c r="G746" s="93"/>
      <c r="H746" s="93"/>
      <c r="I746" s="93"/>
      <c r="J746" s="93"/>
      <c r="K746" s="93"/>
      <c r="L746" s="93"/>
      <c r="M746" s="93"/>
      <c r="N746" s="93"/>
      <c r="O746" s="93"/>
      <c r="P746" s="93"/>
      <c r="Q746" s="93"/>
      <c r="R746" s="93"/>
      <c r="S746" s="93"/>
      <c r="T746" s="93"/>
      <c r="U746" s="93"/>
      <c r="V746" s="93"/>
      <c r="W746" s="93"/>
    </row>
    <row r="747" spans="1:23">
      <c r="A747" s="93"/>
      <c r="B747" s="93"/>
      <c r="C747" s="93"/>
      <c r="D747" s="93"/>
      <c r="E747" s="93"/>
      <c r="F747" s="93"/>
      <c r="G747" s="93"/>
      <c r="H747" s="93"/>
      <c r="I747" s="93"/>
      <c r="J747" s="93"/>
      <c r="K747" s="93"/>
      <c r="L747" s="93"/>
      <c r="M747" s="93"/>
      <c r="N747" s="93"/>
      <c r="O747" s="93"/>
      <c r="P747" s="93"/>
      <c r="Q747" s="93"/>
      <c r="R747" s="93"/>
      <c r="S747" s="93"/>
      <c r="T747" s="93"/>
      <c r="U747" s="93"/>
      <c r="V747" s="93"/>
      <c r="W747" s="93"/>
    </row>
    <row r="748" spans="1:23">
      <c r="A748" s="93"/>
      <c r="B748" s="93"/>
      <c r="C748" s="93"/>
      <c r="D748" s="93"/>
      <c r="E748" s="93"/>
      <c r="F748" s="93"/>
      <c r="G748" s="93"/>
      <c r="H748" s="93"/>
      <c r="I748" s="93"/>
      <c r="J748" s="93"/>
      <c r="K748" s="93"/>
      <c r="L748" s="93"/>
      <c r="M748" s="93"/>
      <c r="N748" s="93"/>
      <c r="O748" s="93"/>
      <c r="P748" s="93"/>
      <c r="Q748" s="93"/>
      <c r="R748" s="93"/>
      <c r="S748" s="93"/>
      <c r="T748" s="93"/>
      <c r="U748" s="93"/>
      <c r="V748" s="93"/>
      <c r="W748" s="93"/>
    </row>
    <row r="749" spans="1:23">
      <c r="A749" s="93"/>
      <c r="B749" s="93"/>
      <c r="C749" s="93"/>
      <c r="D749" s="93"/>
      <c r="E749" s="93"/>
      <c r="F749" s="93"/>
      <c r="G749" s="93"/>
      <c r="H749" s="93"/>
      <c r="I749" s="93"/>
      <c r="J749" s="93"/>
      <c r="K749" s="93"/>
      <c r="L749" s="93"/>
      <c r="M749" s="93"/>
      <c r="N749" s="93"/>
      <c r="O749" s="93"/>
      <c r="P749" s="93"/>
      <c r="Q749" s="93"/>
      <c r="R749" s="93"/>
      <c r="S749" s="93"/>
      <c r="T749" s="93"/>
      <c r="U749" s="93"/>
      <c r="V749" s="93"/>
      <c r="W749" s="93"/>
    </row>
    <row r="750" spans="1:23">
      <c r="A750" s="93"/>
      <c r="B750" s="93"/>
      <c r="C750" s="93"/>
      <c r="D750" s="93"/>
      <c r="E750" s="93"/>
      <c r="F750" s="93"/>
      <c r="G750" s="93"/>
      <c r="H750" s="93"/>
      <c r="I750" s="93"/>
      <c r="J750" s="93"/>
      <c r="K750" s="93"/>
      <c r="L750" s="93"/>
      <c r="M750" s="93"/>
      <c r="N750" s="93"/>
      <c r="O750" s="93"/>
      <c r="P750" s="93"/>
      <c r="Q750" s="93"/>
      <c r="R750" s="93"/>
      <c r="S750" s="93"/>
      <c r="T750" s="93"/>
      <c r="U750" s="93"/>
      <c r="V750" s="93"/>
      <c r="W750" s="93"/>
    </row>
    <row r="751" spans="1:23">
      <c r="A751" s="93"/>
      <c r="B751" s="93"/>
      <c r="C751" s="93"/>
      <c r="D751" s="93"/>
      <c r="E751" s="93"/>
      <c r="F751" s="93"/>
      <c r="G751" s="93"/>
      <c r="H751" s="93"/>
      <c r="I751" s="93"/>
      <c r="J751" s="93"/>
      <c r="K751" s="93"/>
      <c r="L751" s="93"/>
      <c r="M751" s="93"/>
      <c r="N751" s="93"/>
      <c r="O751" s="93"/>
      <c r="P751" s="93"/>
      <c r="Q751" s="93"/>
      <c r="R751" s="93"/>
      <c r="S751" s="93"/>
      <c r="T751" s="93"/>
      <c r="U751" s="93"/>
      <c r="V751" s="93"/>
      <c r="W751" s="93"/>
    </row>
    <row r="752" spans="1:23">
      <c r="A752" s="93"/>
      <c r="B752" s="93"/>
      <c r="C752" s="93"/>
      <c r="D752" s="93"/>
      <c r="E752" s="93"/>
      <c r="F752" s="93"/>
      <c r="G752" s="93"/>
      <c r="H752" s="93"/>
      <c r="I752" s="93"/>
      <c r="J752" s="93"/>
      <c r="K752" s="93"/>
      <c r="L752" s="93"/>
      <c r="M752" s="93"/>
      <c r="N752" s="93"/>
      <c r="O752" s="93"/>
      <c r="P752" s="93"/>
      <c r="Q752" s="93"/>
      <c r="R752" s="93"/>
      <c r="S752" s="93"/>
      <c r="T752" s="93"/>
      <c r="U752" s="93"/>
      <c r="V752" s="93"/>
      <c r="W752" s="93"/>
    </row>
    <row r="753" spans="1:23">
      <c r="A753" s="93"/>
      <c r="B753" s="93"/>
      <c r="C753" s="93"/>
      <c r="D753" s="93"/>
      <c r="E753" s="93"/>
      <c r="F753" s="93"/>
      <c r="G753" s="93"/>
      <c r="H753" s="93"/>
      <c r="I753" s="93"/>
      <c r="J753" s="93"/>
      <c r="K753" s="93"/>
      <c r="L753" s="93"/>
      <c r="M753" s="93"/>
      <c r="N753" s="93"/>
      <c r="O753" s="93"/>
      <c r="P753" s="93"/>
      <c r="Q753" s="93"/>
      <c r="R753" s="93"/>
      <c r="S753" s="93"/>
      <c r="T753" s="93"/>
      <c r="U753" s="93"/>
      <c r="V753" s="93"/>
      <c r="W753" s="93"/>
    </row>
    <row r="754" spans="1:23">
      <c r="A754" s="93"/>
      <c r="B754" s="93"/>
      <c r="C754" s="93"/>
      <c r="D754" s="93"/>
      <c r="E754" s="93"/>
      <c r="F754" s="93"/>
      <c r="G754" s="93"/>
      <c r="H754" s="93"/>
      <c r="I754" s="93"/>
      <c r="J754" s="93"/>
      <c r="K754" s="93"/>
      <c r="L754" s="93"/>
      <c r="M754" s="93"/>
      <c r="N754" s="93"/>
      <c r="O754" s="93"/>
      <c r="P754" s="93"/>
      <c r="Q754" s="93"/>
      <c r="R754" s="93"/>
      <c r="S754" s="93"/>
      <c r="T754" s="93"/>
      <c r="U754" s="93"/>
      <c r="V754" s="93"/>
      <c r="W754" s="93"/>
    </row>
    <row r="755" spans="1:23">
      <c r="A755" s="93"/>
      <c r="B755" s="93"/>
      <c r="C755" s="93"/>
      <c r="D755" s="93"/>
      <c r="E755" s="93"/>
      <c r="F755" s="93"/>
      <c r="G755" s="93"/>
      <c r="H755" s="93"/>
      <c r="I755" s="93"/>
      <c r="J755" s="93"/>
      <c r="K755" s="93"/>
      <c r="L755" s="93"/>
      <c r="M755" s="93"/>
      <c r="N755" s="93"/>
      <c r="O755" s="93"/>
      <c r="P755" s="93"/>
      <c r="Q755" s="93"/>
      <c r="R755" s="93"/>
      <c r="S755" s="93"/>
      <c r="T755" s="93"/>
      <c r="U755" s="93"/>
      <c r="V755" s="93"/>
      <c r="W755" s="93"/>
    </row>
    <row r="756" spans="1:23">
      <c r="A756" s="93"/>
      <c r="B756" s="93"/>
      <c r="C756" s="93"/>
      <c r="D756" s="93"/>
      <c r="E756" s="93"/>
      <c r="F756" s="93"/>
      <c r="G756" s="93"/>
      <c r="H756" s="93"/>
      <c r="I756" s="93"/>
      <c r="J756" s="93"/>
      <c r="K756" s="93"/>
      <c r="L756" s="93"/>
      <c r="M756" s="93"/>
      <c r="N756" s="93"/>
      <c r="O756" s="93"/>
      <c r="P756" s="93"/>
      <c r="Q756" s="93"/>
      <c r="R756" s="93"/>
      <c r="S756" s="93"/>
      <c r="T756" s="93"/>
      <c r="U756" s="93"/>
      <c r="V756" s="93"/>
      <c r="W756" s="93"/>
    </row>
    <row r="757" spans="1:23">
      <c r="A757" s="93"/>
      <c r="B757" s="93"/>
      <c r="C757" s="93"/>
      <c r="D757" s="93"/>
      <c r="E757" s="93"/>
      <c r="F757" s="93"/>
      <c r="G757" s="93"/>
      <c r="H757" s="93"/>
      <c r="I757" s="93"/>
      <c r="J757" s="93"/>
      <c r="K757" s="93"/>
      <c r="L757" s="93"/>
      <c r="M757" s="93"/>
      <c r="N757" s="93"/>
      <c r="O757" s="93"/>
      <c r="P757" s="93"/>
      <c r="Q757" s="93"/>
      <c r="R757" s="93"/>
      <c r="S757" s="93"/>
      <c r="T757" s="93"/>
      <c r="U757" s="93"/>
      <c r="V757" s="93"/>
      <c r="W757" s="93"/>
    </row>
  </sheetData>
  <mergeCells count="48">
    <mergeCell ref="O4:V4"/>
    <mergeCell ref="S5:V5"/>
    <mergeCell ref="N8:P8"/>
    <mergeCell ref="S6:V6"/>
    <mergeCell ref="D3:K3"/>
    <mergeCell ref="F5:P5"/>
    <mergeCell ref="G6:P6"/>
    <mergeCell ref="O3:V3"/>
    <mergeCell ref="T7:V7"/>
    <mergeCell ref="E4:K4"/>
    <mergeCell ref="G18:H18"/>
    <mergeCell ref="B18:D18"/>
    <mergeCell ref="E8:G8"/>
    <mergeCell ref="I18:J18"/>
    <mergeCell ref="E18:F18"/>
    <mergeCell ref="B15:J15"/>
    <mergeCell ref="L18:V18"/>
    <mergeCell ref="L15:V15"/>
    <mergeCell ref="L12:V12"/>
    <mergeCell ref="K27:N27"/>
    <mergeCell ref="D58:I58"/>
    <mergeCell ref="S58:V58"/>
    <mergeCell ref="B22:L22"/>
    <mergeCell ref="G45:P45"/>
    <mergeCell ref="L58:P58"/>
    <mergeCell ref="S56:V56"/>
    <mergeCell ref="L34:V34"/>
    <mergeCell ref="F51:V51"/>
    <mergeCell ref="F52:V52"/>
    <mergeCell ref="G56:P56"/>
    <mergeCell ref="B12:H12"/>
    <mergeCell ref="I12:J12"/>
    <mergeCell ref="T64:V66"/>
    <mergeCell ref="T67:V67"/>
    <mergeCell ref="M67:R67"/>
    <mergeCell ref="H8:M8"/>
    <mergeCell ref="J7:M7"/>
    <mergeCell ref="A62:W62"/>
    <mergeCell ref="D64:H66"/>
    <mergeCell ref="J64:J66"/>
    <mergeCell ref="M64:R66"/>
    <mergeCell ref="L63:V63"/>
    <mergeCell ref="B24:K24"/>
    <mergeCell ref="S8:V8"/>
    <mergeCell ref="K25:N25"/>
    <mergeCell ref="N7:P7"/>
    <mergeCell ref="D60:I60"/>
    <mergeCell ref="L60:V60"/>
  </mergeCells>
  <conditionalFormatting sqref="C28:I28">
    <cfRule type="cellIs" dxfId="116" priority="11" stopIfTrue="1" operator="between">
      <formula>"B"</formula>
      <formula>"I"</formula>
    </cfRule>
  </conditionalFormatting>
  <conditionalFormatting sqref="B28:B33">
    <cfRule type="cellIs" dxfId="115" priority="12" stopIfTrue="1" operator="between">
      <formula>"B"</formula>
      <formula>"C"</formula>
    </cfRule>
    <cfRule type="cellIs" dxfId="114" priority="13" stopIfTrue="1" operator="between">
      <formula>"B"</formula>
      <formula>"C"</formula>
    </cfRule>
  </conditionalFormatting>
  <conditionalFormatting sqref="S56:V56">
    <cfRule type="expression" dxfId="113" priority="14" stopIfTrue="1">
      <formula>$S$56</formula>
    </cfRule>
  </conditionalFormatting>
  <conditionalFormatting sqref="K29">
    <cfRule type="expression" dxfId="112" priority="15" stopIfTrue="1">
      <formula>#REF!</formula>
    </cfRule>
  </conditionalFormatting>
  <conditionalFormatting sqref="G45:P45">
    <cfRule type="cellIs" dxfId="111" priority="16" stopIfTrue="1" operator="between">
      <formula>"A"</formula>
      <formula>"Z"</formula>
    </cfRule>
    <cfRule type="expression" dxfId="110" priority="17" stopIfTrue="1">
      <formula>$G$45</formula>
    </cfRule>
  </conditionalFormatting>
  <conditionalFormatting sqref="F51:V51">
    <cfRule type="cellIs" dxfId="109" priority="18" stopIfTrue="1" operator="between">
      <formula>"A"</formula>
      <formula>"Z"</formula>
    </cfRule>
    <cfRule type="expression" dxfId="108" priority="19" stopIfTrue="1">
      <formula>$F$51</formula>
    </cfRule>
  </conditionalFormatting>
  <conditionalFormatting sqref="E52:V52">
    <cfRule type="cellIs" dxfId="107" priority="20" stopIfTrue="1" operator="between">
      <formula>"A"</formula>
      <formula>"Z"</formula>
    </cfRule>
    <cfRule type="expression" dxfId="106" priority="21" stopIfTrue="1">
      <formula>$E$52</formula>
    </cfRule>
  </conditionalFormatting>
  <conditionalFormatting sqref="G56:P56">
    <cfRule type="cellIs" dxfId="105" priority="22" stopIfTrue="1" operator="between">
      <formula>"A"</formula>
      <formula>"Z"</formula>
    </cfRule>
    <cfRule type="expression" dxfId="104" priority="23" stopIfTrue="1">
      <formula>$G$56</formula>
    </cfRule>
  </conditionalFormatting>
  <conditionalFormatting sqref="D57:I58">
    <cfRule type="cellIs" dxfId="103" priority="24" stopIfTrue="1" operator="between">
      <formula>"A"</formula>
      <formula>"Z"</formula>
    </cfRule>
    <cfRule type="expression" dxfId="102" priority="25" stopIfTrue="1">
      <formula>$D$58</formula>
    </cfRule>
  </conditionalFormatting>
  <conditionalFormatting sqref="L58:P58">
    <cfRule type="expression" dxfId="101" priority="26" stopIfTrue="1">
      <formula>$L$58</formula>
    </cfRule>
    <cfRule type="cellIs" dxfId="100" priority="27" stopIfTrue="1" operator="between">
      <formula>"A"</formula>
      <formula>"Z"</formula>
    </cfRule>
  </conditionalFormatting>
  <conditionalFormatting sqref="S58:V58">
    <cfRule type="expression" dxfId="99" priority="28" stopIfTrue="1">
      <formula>$S$58</formula>
    </cfRule>
    <cfRule type="cellIs" dxfId="98" priority="29" stopIfTrue="1" operator="between">
      <formula>"A"</formula>
      <formula>"Z"</formula>
    </cfRule>
  </conditionalFormatting>
  <conditionalFormatting sqref="C60:D61 E61:I61">
    <cfRule type="cellIs" dxfId="97" priority="30" stopIfTrue="1" operator="between">
      <formula>"A"</formula>
      <formula>"Z"</formula>
    </cfRule>
    <cfRule type="expression" dxfId="96" priority="31" stopIfTrue="1">
      <formula>$C$60</formula>
    </cfRule>
  </conditionalFormatting>
  <conditionalFormatting sqref="K60:V61">
    <cfRule type="cellIs" dxfId="95" priority="32" stopIfTrue="1" operator="between">
      <formula>"A"</formula>
      <formula>"Z"</formula>
    </cfRule>
    <cfRule type="expression" dxfId="94" priority="33" stopIfTrue="1">
      <formula>$K$60</formula>
    </cfRule>
  </conditionalFormatting>
  <conditionalFormatting sqref="L63:V63 L64:M64 S64:T64">
    <cfRule type="cellIs" dxfId="93" priority="34" stopIfTrue="1" operator="between">
      <formula>"A"</formula>
      <formula>"Z"</formula>
    </cfRule>
    <cfRule type="expression" dxfId="92" priority="35" stopIfTrue="1">
      <formula>$L$63</formula>
    </cfRule>
  </conditionalFormatting>
  <conditionalFormatting sqref="Q49 S49">
    <cfRule type="cellIs" dxfId="91" priority="36" stopIfTrue="1" operator="between">
      <formula>"A"</formula>
      <formula>"Z"</formula>
    </cfRule>
  </conditionalFormatting>
  <conditionalFormatting sqref="P49 R49">
    <cfRule type="cellIs" dxfId="90" priority="37" stopIfTrue="1" operator="between">
      <formula>"A"</formula>
      <formula>"Z"</formula>
    </cfRule>
    <cfRule type="expression" dxfId="89" priority="38" stopIfTrue="1">
      <formula>$P$49</formula>
    </cfRule>
  </conditionalFormatting>
  <conditionalFormatting sqref="T49">
    <cfRule type="cellIs" dxfId="88" priority="39" stopIfTrue="1" operator="between">
      <formula>"A"</formula>
      <formula>"Z"</formula>
    </cfRule>
    <cfRule type="expression" dxfId="87" priority="40" stopIfTrue="1">
      <formula>$R$49</formula>
    </cfRule>
  </conditionalFormatting>
  <conditionalFormatting sqref="H18">
    <cfRule type="cellIs" dxfId="86" priority="41" stopIfTrue="1" operator="between">
      <formula>"B"</formula>
      <formula>"J"</formula>
    </cfRule>
  </conditionalFormatting>
  <conditionalFormatting sqref="T7:V7">
    <cfRule type="expression" dxfId="85" priority="42" stopIfTrue="1">
      <formula>$T$7</formula>
    </cfRule>
    <cfRule type="cellIs" dxfId="84" priority="43" stopIfTrue="1" operator="between">
      <formula>"T"</formula>
      <formula>"V"</formula>
    </cfRule>
  </conditionalFormatting>
  <conditionalFormatting sqref="D3:K3">
    <cfRule type="cellIs" dxfId="83" priority="44" stopIfTrue="1" operator="between">
      <formula>"A"</formula>
      <formula>"Z"</formula>
    </cfRule>
    <cfRule type="expression" dxfId="82" priority="45" stopIfTrue="1">
      <formula>$D$3</formula>
    </cfRule>
  </conditionalFormatting>
  <conditionalFormatting sqref="O3:V3">
    <cfRule type="expression" dxfId="81" priority="46" stopIfTrue="1">
      <formula>$O$3</formula>
    </cfRule>
    <cfRule type="cellIs" dxfId="80" priority="47" stopIfTrue="1" operator="between">
      <formula>"A"</formula>
      <formula>"Z"</formula>
    </cfRule>
  </conditionalFormatting>
  <conditionalFormatting sqref="O4:V4">
    <cfRule type="expression" dxfId="79" priority="48" stopIfTrue="1">
      <formula>$O$4</formula>
    </cfRule>
    <cfRule type="cellIs" dxfId="78" priority="49" stopIfTrue="1" operator="between">
      <formula>"A"</formula>
      <formula>"Z"</formula>
    </cfRule>
  </conditionalFormatting>
  <conditionalFormatting sqref="F5:P5">
    <cfRule type="cellIs" dxfId="77" priority="52" stopIfTrue="1" operator="between">
      <formula>"A"</formula>
      <formula>"Z"</formula>
    </cfRule>
    <cfRule type="expression" dxfId="76" priority="53" stopIfTrue="1">
      <formula>$F$5</formula>
    </cfRule>
  </conditionalFormatting>
  <conditionalFormatting sqref="G6:P6">
    <cfRule type="cellIs" dxfId="75" priority="54" stopIfTrue="1" operator="between">
      <formula>"A"</formula>
      <formula>"Z"</formula>
    </cfRule>
    <cfRule type="expression" dxfId="74" priority="55" stopIfTrue="1">
      <formula>$G$6</formula>
    </cfRule>
  </conditionalFormatting>
  <conditionalFormatting sqref="N7:P7">
    <cfRule type="expression" dxfId="73" priority="56" stopIfTrue="1">
      <formula>$M$7</formula>
    </cfRule>
    <cfRule type="cellIs" dxfId="72" priority="57" stopIfTrue="1" operator="between">
      <formula>"A"</formula>
      <formula>"Z"</formula>
    </cfRule>
  </conditionalFormatting>
  <conditionalFormatting sqref="N8:P8">
    <cfRule type="expression" dxfId="71" priority="58" stopIfTrue="1">
      <formula>$N$8</formula>
    </cfRule>
    <cfRule type="cellIs" dxfId="70" priority="59" stopIfTrue="1" operator="between">
      <formula>"A"</formula>
      <formula>"Z"</formula>
    </cfRule>
  </conditionalFormatting>
  <conditionalFormatting sqref="E8:G8">
    <cfRule type="expression" dxfId="69" priority="60" stopIfTrue="1">
      <formula>$E$8</formula>
    </cfRule>
    <cfRule type="cellIs" dxfId="68" priority="61" stopIfTrue="1" operator="between">
      <formula>"A"</formula>
      <formula>"Z"</formula>
    </cfRule>
  </conditionalFormatting>
  <conditionalFormatting sqref="B12 I12">
    <cfRule type="cellIs" dxfId="67" priority="62" stopIfTrue="1" operator="between">
      <formula>"A"</formula>
      <formula>"Z"</formula>
    </cfRule>
    <cfRule type="expression" dxfId="66" priority="63" stopIfTrue="1">
      <formula>$B$12</formula>
    </cfRule>
  </conditionalFormatting>
  <conditionalFormatting sqref="L12">
    <cfRule type="cellIs" dxfId="65" priority="64" stopIfTrue="1" operator="between">
      <formula>"A"</formula>
      <formula>"Z"</formula>
    </cfRule>
    <cfRule type="expression" dxfId="64" priority="65" stopIfTrue="1">
      <formula>$L$12</formula>
    </cfRule>
  </conditionalFormatting>
  <conditionalFormatting sqref="B15:J15">
    <cfRule type="cellIs" dxfId="63" priority="66" stopIfTrue="1" operator="between">
      <formula>"A"</formula>
      <formula>"Z"</formula>
    </cfRule>
    <cfRule type="expression" dxfId="62" priority="67" stopIfTrue="1">
      <formula>$B$15</formula>
    </cfRule>
  </conditionalFormatting>
  <conditionalFormatting sqref="L15:V15">
    <cfRule type="expression" dxfId="61" priority="68" stopIfTrue="1">
      <formula>$L$15</formula>
    </cfRule>
    <cfRule type="cellIs" dxfId="60" priority="69" stopIfTrue="1" operator="between">
      <formula>"A"</formula>
      <formula>"Z"</formula>
    </cfRule>
  </conditionalFormatting>
  <conditionalFormatting sqref="B18:C18">
    <cfRule type="cellIs" dxfId="59" priority="70" stopIfTrue="1" operator="between">
      <formula>"A"</formula>
      <formula>"Z"</formula>
    </cfRule>
    <cfRule type="expression" dxfId="58" priority="71" stopIfTrue="1">
      <formula>$B$18</formula>
    </cfRule>
  </conditionalFormatting>
  <conditionalFormatting sqref="D18:E18">
    <cfRule type="cellIs" dxfId="57" priority="72" stopIfTrue="1" operator="between">
      <formula>"A"</formula>
      <formula>"Z"</formula>
    </cfRule>
    <cfRule type="expression" dxfId="56" priority="73" stopIfTrue="1">
      <formula>$D$18</formula>
    </cfRule>
  </conditionalFormatting>
  <conditionalFormatting sqref="F18:G18">
    <cfRule type="expression" dxfId="55" priority="74" stopIfTrue="1">
      <formula>$F$18</formula>
    </cfRule>
    <cfRule type="cellIs" dxfId="54" priority="75" stopIfTrue="1" operator="between">
      <formula>"A"</formula>
      <formula>"Z"</formula>
    </cfRule>
  </conditionalFormatting>
  <conditionalFormatting sqref="I18:J18">
    <cfRule type="cellIs" dxfId="53" priority="76" stopIfTrue="1" operator="between">
      <formula>"A"</formula>
      <formula>"Z"</formula>
    </cfRule>
    <cfRule type="expression" dxfId="52" priority="77" stopIfTrue="1">
      <formula>$I$18</formula>
    </cfRule>
  </conditionalFormatting>
  <conditionalFormatting sqref="L18:V18">
    <cfRule type="cellIs" dxfId="51" priority="78" stopIfTrue="1" operator="between">
      <formula>"A"</formula>
      <formula>"Z"</formula>
    </cfRule>
    <cfRule type="expression" dxfId="50" priority="79" stopIfTrue="1">
      <formula>$L$18</formula>
    </cfRule>
  </conditionalFormatting>
  <conditionalFormatting sqref="S5">
    <cfRule type="expression" dxfId="49" priority="80" stopIfTrue="1">
      <formula>$S$5</formula>
    </cfRule>
    <cfRule type="cellIs" dxfId="48" priority="81" stopIfTrue="1" operator="between">
      <formula>"A"</formula>
      <formula>"Z"</formula>
    </cfRule>
  </conditionalFormatting>
  <conditionalFormatting sqref="S6:V6">
    <cfRule type="expression" dxfId="47" priority="82" stopIfTrue="1">
      <formula>$S$6</formula>
    </cfRule>
    <cfRule type="cellIs" dxfId="46" priority="83" stopIfTrue="1" operator="between">
      <formula>"A"</formula>
      <formula>"Z"</formula>
    </cfRule>
  </conditionalFormatting>
  <conditionalFormatting sqref="S8:V8">
    <cfRule type="expression" dxfId="45" priority="84" stopIfTrue="1">
      <formula>$S$8</formula>
    </cfRule>
    <cfRule type="cellIs" dxfId="44" priority="85" stopIfTrue="1" operator="between">
      <formula>"A"</formula>
      <formula>"Z"</formula>
    </cfRule>
  </conditionalFormatting>
  <conditionalFormatting sqref="K69">
    <cfRule type="cellIs" dxfId="43" priority="5" stopIfTrue="1" operator="between">
      <formula>"A"</formula>
      <formula>"Z"</formula>
    </cfRule>
    <cfRule type="expression" dxfId="42" priority="6" stopIfTrue="1">
      <formula>$L$63</formula>
    </cfRule>
  </conditionalFormatting>
  <conditionalFormatting sqref="D67">
    <cfRule type="cellIs" dxfId="41" priority="3" stopIfTrue="1" operator="between">
      <formula>"A"</formula>
      <formula>"Z"</formula>
    </cfRule>
    <cfRule type="expression" dxfId="40" priority="4" stopIfTrue="1">
      <formula>$L$63</formula>
    </cfRule>
  </conditionalFormatting>
  <printOptions horizontalCentered="1" verticalCentered="1"/>
  <pageMargins left="0.42" right="0.41" top="0.51" bottom="0.49" header="0.17" footer="0.17"/>
  <pageSetup scale="73" orientation="portrait" horizontalDpi="1200" r:id="rId1"/>
  <headerFooter alignWithMargins="0">
    <oddFooter>&amp;C&amp;14&amp;A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6</xdr:col>
                    <xdr:colOff>38100</xdr:colOff>
                    <xdr:row>6</xdr:row>
                    <xdr:rowOff>9525</xdr:rowOff>
                  </from>
                  <to>
                    <xdr:col>6</xdr:col>
                    <xdr:colOff>409575</xdr:colOff>
                    <xdr:row>7</xdr:row>
                    <xdr:rowOff>28575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7</xdr:col>
                    <xdr:colOff>190500</xdr:colOff>
                    <xdr:row>6</xdr:row>
                    <xdr:rowOff>9525</xdr:rowOff>
                  </from>
                  <to>
                    <xdr:col>8</xdr:col>
                    <xdr:colOff>219075</xdr:colOff>
                    <xdr:row>7</xdr:row>
                    <xdr:rowOff>28575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12</xdr:col>
                    <xdr:colOff>9525</xdr:colOff>
                    <xdr:row>21</xdr:row>
                    <xdr:rowOff>28575</xdr:rowOff>
                  </from>
                  <to>
                    <xdr:col>13</xdr:col>
                    <xdr:colOff>9525</xdr:colOff>
                    <xdr:row>21</xdr:row>
                    <xdr:rowOff>247650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14</xdr:col>
                    <xdr:colOff>219075</xdr:colOff>
                    <xdr:row>21</xdr:row>
                    <xdr:rowOff>28575</xdr:rowOff>
                  </from>
                  <to>
                    <xdr:col>15</xdr:col>
                    <xdr:colOff>38100</xdr:colOff>
                    <xdr:row>21</xdr:row>
                    <xdr:rowOff>247650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1</xdr:col>
                    <xdr:colOff>0</xdr:colOff>
                    <xdr:row>27</xdr:row>
                    <xdr:rowOff>123825</xdr:rowOff>
                  </from>
                  <to>
                    <xdr:col>4</xdr:col>
                    <xdr:colOff>295275</xdr:colOff>
                    <xdr:row>29</xdr:row>
                    <xdr:rowOff>28575</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1</xdr:col>
                    <xdr:colOff>0</xdr:colOff>
                    <xdr:row>29</xdr:row>
                    <xdr:rowOff>142875</xdr:rowOff>
                  </from>
                  <to>
                    <xdr:col>9</xdr:col>
                    <xdr:colOff>361950</xdr:colOff>
                    <xdr:row>31</xdr:row>
                    <xdr:rowOff>38100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1</xdr:col>
                    <xdr:colOff>0</xdr:colOff>
                    <xdr:row>31</xdr:row>
                    <xdr:rowOff>133350</xdr:rowOff>
                  </from>
                  <to>
                    <xdr:col>6</xdr:col>
                    <xdr:colOff>361950</xdr:colOff>
                    <xdr:row>33</xdr:row>
                    <xdr:rowOff>38100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11</xdr:col>
                    <xdr:colOff>0</xdr:colOff>
                    <xdr:row>27</xdr:row>
                    <xdr:rowOff>133350</xdr:rowOff>
                  </from>
                  <to>
                    <xdr:col>18</xdr:col>
                    <xdr:colOff>47625</xdr:colOff>
                    <xdr:row>29</xdr:row>
                    <xdr:rowOff>38100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xdr:col>
                    <xdr:colOff>0</xdr:colOff>
                    <xdr:row>28</xdr:row>
                    <xdr:rowOff>133350</xdr:rowOff>
                  </from>
                  <to>
                    <xdr:col>6</xdr:col>
                    <xdr:colOff>9525</xdr:colOff>
                    <xdr:row>30</xdr:row>
                    <xdr:rowOff>38100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1</xdr:col>
                    <xdr:colOff>0</xdr:colOff>
                    <xdr:row>30</xdr:row>
                    <xdr:rowOff>133350</xdr:rowOff>
                  </from>
                  <to>
                    <xdr:col>6</xdr:col>
                    <xdr:colOff>76200</xdr:colOff>
                    <xdr:row>32</xdr:row>
                    <xdr:rowOff>28575</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11</xdr:col>
                    <xdr:colOff>0</xdr:colOff>
                    <xdr:row>28</xdr:row>
                    <xdr:rowOff>133350</xdr:rowOff>
                  </from>
                  <to>
                    <xdr:col>17</xdr:col>
                    <xdr:colOff>361950</xdr:colOff>
                    <xdr:row>30</xdr:row>
                    <xdr:rowOff>38100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11</xdr:col>
                    <xdr:colOff>0</xdr:colOff>
                    <xdr:row>29</xdr:row>
                    <xdr:rowOff>142875</xdr:rowOff>
                  </from>
                  <to>
                    <xdr:col>17</xdr:col>
                    <xdr:colOff>400050</xdr:colOff>
                    <xdr:row>31</xdr:row>
                    <xdr:rowOff>38100</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11</xdr:col>
                    <xdr:colOff>0</xdr:colOff>
                    <xdr:row>31</xdr:row>
                    <xdr:rowOff>142875</xdr:rowOff>
                  </from>
                  <to>
                    <xdr:col>18</xdr:col>
                    <xdr:colOff>190500</xdr:colOff>
                    <xdr:row>33</xdr:row>
                    <xdr:rowOff>47625</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11</xdr:col>
                    <xdr:colOff>0</xdr:colOff>
                    <xdr:row>30</xdr:row>
                    <xdr:rowOff>142875</xdr:rowOff>
                  </from>
                  <to>
                    <xdr:col>17</xdr:col>
                    <xdr:colOff>76200</xdr:colOff>
                    <xdr:row>32</xdr:row>
                    <xdr:rowOff>38100</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1</xdr:col>
                    <xdr:colOff>0</xdr:colOff>
                    <xdr:row>35</xdr:row>
                    <xdr:rowOff>0</xdr:rowOff>
                  </from>
                  <to>
                    <xdr:col>17</xdr:col>
                    <xdr:colOff>266700</xdr:colOff>
                    <xdr:row>36</xdr:row>
                    <xdr:rowOff>57150</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1</xdr:col>
                    <xdr:colOff>0</xdr:colOff>
                    <xdr:row>38</xdr:row>
                    <xdr:rowOff>0</xdr:rowOff>
                  </from>
                  <to>
                    <xdr:col>9</xdr:col>
                    <xdr:colOff>666750</xdr:colOff>
                    <xdr:row>39</xdr:row>
                    <xdr:rowOff>57150</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1</xdr:col>
                    <xdr:colOff>0</xdr:colOff>
                    <xdr:row>36</xdr:row>
                    <xdr:rowOff>0</xdr:rowOff>
                  </from>
                  <to>
                    <xdr:col>13</xdr:col>
                    <xdr:colOff>38100</xdr:colOff>
                    <xdr:row>37</xdr:row>
                    <xdr:rowOff>66675</xdr:rowOff>
                  </to>
                </anchor>
              </controlPr>
            </control>
          </mc:Choice>
        </mc:AlternateContent>
        <mc:AlternateContent xmlns:mc="http://schemas.openxmlformats.org/markup-compatibility/2006">
          <mc:Choice Requires="x14">
            <control shapeId="6162" r:id="rId21" name="Check Box 18">
              <controlPr defaultSize="0" autoFill="0" autoLine="0" autoPict="0">
                <anchor moveWithCells="1">
                  <from>
                    <xdr:col>1</xdr:col>
                    <xdr:colOff>0</xdr:colOff>
                    <xdr:row>36</xdr:row>
                    <xdr:rowOff>152400</xdr:rowOff>
                  </from>
                  <to>
                    <xdr:col>13</xdr:col>
                    <xdr:colOff>47625</xdr:colOff>
                    <xdr:row>38</xdr:row>
                    <xdr:rowOff>57150</xdr:rowOff>
                  </to>
                </anchor>
              </controlPr>
            </control>
          </mc:Choice>
        </mc:AlternateContent>
        <mc:AlternateContent xmlns:mc="http://schemas.openxmlformats.org/markup-compatibility/2006">
          <mc:Choice Requires="x14">
            <control shapeId="6163" r:id="rId22" name="Check Box 19">
              <controlPr defaultSize="0" autoFill="0" autoLine="0" autoPict="0">
                <anchor moveWithCells="1">
                  <from>
                    <xdr:col>1</xdr:col>
                    <xdr:colOff>0</xdr:colOff>
                    <xdr:row>38</xdr:row>
                    <xdr:rowOff>152400</xdr:rowOff>
                  </from>
                  <to>
                    <xdr:col>15</xdr:col>
                    <xdr:colOff>257175</xdr:colOff>
                    <xdr:row>40</xdr:row>
                    <xdr:rowOff>47625</xdr:rowOff>
                  </to>
                </anchor>
              </controlPr>
            </control>
          </mc:Choice>
        </mc:AlternateContent>
        <mc:AlternateContent xmlns:mc="http://schemas.openxmlformats.org/markup-compatibility/2006">
          <mc:Choice Requires="x14">
            <control shapeId="6164" r:id="rId23" name="Check Box 20">
              <controlPr locked="0" defaultSize="0" autoFill="0" autoLine="0" autoPict="0">
                <anchor moveWithCells="1">
                  <from>
                    <xdr:col>3</xdr:col>
                    <xdr:colOff>47625</xdr:colOff>
                    <xdr:row>42</xdr:row>
                    <xdr:rowOff>0</xdr:rowOff>
                  </from>
                  <to>
                    <xdr:col>7</xdr:col>
                    <xdr:colOff>66675</xdr:colOff>
                    <xdr:row>42</xdr:row>
                    <xdr:rowOff>219075</xdr:rowOff>
                  </to>
                </anchor>
              </controlPr>
            </control>
          </mc:Choice>
        </mc:AlternateContent>
        <mc:AlternateContent xmlns:mc="http://schemas.openxmlformats.org/markup-compatibility/2006">
          <mc:Choice Requires="x14">
            <control shapeId="6165" r:id="rId24" name="Check Box 21">
              <controlPr defaultSize="0" autoFill="0" autoLine="0" autoPict="0">
                <anchor moveWithCells="1">
                  <from>
                    <xdr:col>7</xdr:col>
                    <xdr:colOff>266700</xdr:colOff>
                    <xdr:row>41</xdr:row>
                    <xdr:rowOff>152400</xdr:rowOff>
                  </from>
                  <to>
                    <xdr:col>10</xdr:col>
                    <xdr:colOff>304800</xdr:colOff>
                    <xdr:row>42</xdr:row>
                    <xdr:rowOff>219075</xdr:rowOff>
                  </to>
                </anchor>
              </controlPr>
            </control>
          </mc:Choice>
        </mc:AlternateContent>
        <mc:AlternateContent xmlns:mc="http://schemas.openxmlformats.org/markup-compatibility/2006">
          <mc:Choice Requires="x14">
            <control shapeId="6166" r:id="rId25" name="Check Box 22">
              <controlPr defaultSize="0" autoFill="0" autoLine="0" autoPict="0">
                <anchor moveWithCells="1">
                  <from>
                    <xdr:col>11</xdr:col>
                    <xdr:colOff>76200</xdr:colOff>
                    <xdr:row>41</xdr:row>
                    <xdr:rowOff>142875</xdr:rowOff>
                  </from>
                  <to>
                    <xdr:col>14</xdr:col>
                    <xdr:colOff>123825</xdr:colOff>
                    <xdr:row>42</xdr:row>
                    <xdr:rowOff>209550</xdr:rowOff>
                  </to>
                </anchor>
              </controlPr>
            </control>
          </mc:Choice>
        </mc:AlternateContent>
        <mc:AlternateContent xmlns:mc="http://schemas.openxmlformats.org/markup-compatibility/2006">
          <mc:Choice Requires="x14">
            <control shapeId="6167" r:id="rId26" name="Check Box 23">
              <controlPr defaultSize="0" autoFill="0" autoLine="0" autoPict="0">
                <anchor moveWithCells="1">
                  <from>
                    <xdr:col>14</xdr:col>
                    <xdr:colOff>342900</xdr:colOff>
                    <xdr:row>41</xdr:row>
                    <xdr:rowOff>152400</xdr:rowOff>
                  </from>
                  <to>
                    <xdr:col>18</xdr:col>
                    <xdr:colOff>257175</xdr:colOff>
                    <xdr:row>42</xdr:row>
                    <xdr:rowOff>209550</xdr:rowOff>
                  </to>
                </anchor>
              </controlPr>
            </control>
          </mc:Choice>
        </mc:AlternateContent>
        <mc:AlternateContent xmlns:mc="http://schemas.openxmlformats.org/markup-compatibility/2006">
          <mc:Choice Requires="x14">
            <control shapeId="6168" r:id="rId27" name="Check Box 24">
              <controlPr defaultSize="0" autoFill="0" autoLine="0" autoPict="0">
                <anchor moveWithCells="1">
                  <from>
                    <xdr:col>8</xdr:col>
                    <xdr:colOff>323850</xdr:colOff>
                    <xdr:row>42</xdr:row>
                    <xdr:rowOff>219075</xdr:rowOff>
                  </from>
                  <to>
                    <xdr:col>9</xdr:col>
                    <xdr:colOff>342900</xdr:colOff>
                    <xdr:row>44</xdr:row>
                    <xdr:rowOff>0</xdr:rowOff>
                  </to>
                </anchor>
              </controlPr>
            </control>
          </mc:Choice>
        </mc:AlternateContent>
        <mc:AlternateContent xmlns:mc="http://schemas.openxmlformats.org/markup-compatibility/2006">
          <mc:Choice Requires="x14">
            <control shapeId="6169" r:id="rId28" name="Check Box 25">
              <controlPr defaultSize="0" autoFill="0" autoLine="0" autoPict="0">
                <anchor moveWithCells="1">
                  <from>
                    <xdr:col>9</xdr:col>
                    <xdr:colOff>619125</xdr:colOff>
                    <xdr:row>42</xdr:row>
                    <xdr:rowOff>228600</xdr:rowOff>
                  </from>
                  <to>
                    <xdr:col>10</xdr:col>
                    <xdr:colOff>200025</xdr:colOff>
                    <xdr:row>44</xdr:row>
                    <xdr:rowOff>9525</xdr:rowOff>
                  </to>
                </anchor>
              </controlPr>
            </control>
          </mc:Choice>
        </mc:AlternateContent>
        <mc:AlternateContent xmlns:mc="http://schemas.openxmlformats.org/markup-compatibility/2006">
          <mc:Choice Requires="x14">
            <control shapeId="6170" r:id="rId29" name="Check Box 26">
              <controlPr defaultSize="0" autoFill="0" autoLine="0" autoPict="0">
                <anchor moveWithCells="1">
                  <from>
                    <xdr:col>10</xdr:col>
                    <xdr:colOff>0</xdr:colOff>
                    <xdr:row>52</xdr:row>
                    <xdr:rowOff>152400</xdr:rowOff>
                  </from>
                  <to>
                    <xdr:col>10</xdr:col>
                    <xdr:colOff>419100</xdr:colOff>
                    <xdr:row>54</xdr:row>
                    <xdr:rowOff>47625</xdr:rowOff>
                  </to>
                </anchor>
              </controlPr>
            </control>
          </mc:Choice>
        </mc:AlternateContent>
        <mc:AlternateContent xmlns:mc="http://schemas.openxmlformats.org/markup-compatibility/2006">
          <mc:Choice Requires="x14">
            <control shapeId="6171" r:id="rId30" name="Check Box 27">
              <controlPr defaultSize="0" autoFill="0" autoLine="0" autoPict="0">
                <anchor moveWithCells="1">
                  <from>
                    <xdr:col>11</xdr:col>
                    <xdr:colOff>180975</xdr:colOff>
                    <xdr:row>52</xdr:row>
                    <xdr:rowOff>152400</xdr:rowOff>
                  </from>
                  <to>
                    <xdr:col>12</xdr:col>
                    <xdr:colOff>200025</xdr:colOff>
                    <xdr:row>54</xdr:row>
                    <xdr:rowOff>47625</xdr:rowOff>
                  </to>
                </anchor>
              </controlPr>
            </control>
          </mc:Choice>
        </mc:AlternateContent>
        <mc:AlternateContent xmlns:mc="http://schemas.openxmlformats.org/markup-compatibility/2006">
          <mc:Choice Requires="x14">
            <control shapeId="6172" r:id="rId31" name="Check Box 28">
              <controlPr defaultSize="0" autoFill="0" autoLine="0" autoPict="0">
                <anchor moveWithCells="1">
                  <from>
                    <xdr:col>12</xdr:col>
                    <xdr:colOff>371475</xdr:colOff>
                    <xdr:row>52</xdr:row>
                    <xdr:rowOff>152400</xdr:rowOff>
                  </from>
                  <to>
                    <xdr:col>14</xdr:col>
                    <xdr:colOff>142875</xdr:colOff>
                    <xdr:row>54</xdr:row>
                    <xdr:rowOff>47625</xdr:rowOff>
                  </to>
                </anchor>
              </controlPr>
            </control>
          </mc:Choice>
        </mc:AlternateContent>
        <mc:AlternateContent xmlns:mc="http://schemas.openxmlformats.org/markup-compatibility/2006">
          <mc:Choice Requires="x14">
            <control shapeId="6173" r:id="rId32" name="Check Box 29">
              <controlPr defaultSize="0" autoFill="0" autoLine="0" autoPict="0">
                <anchor moveWithCells="1">
                  <from>
                    <xdr:col>4</xdr:col>
                    <xdr:colOff>314325</xdr:colOff>
                    <xdr:row>62</xdr:row>
                    <xdr:rowOff>57150</xdr:rowOff>
                  </from>
                  <to>
                    <xdr:col>6</xdr:col>
                    <xdr:colOff>285750</xdr:colOff>
                    <xdr:row>62</xdr:row>
                    <xdr:rowOff>285750</xdr:rowOff>
                  </to>
                </anchor>
              </controlPr>
            </control>
          </mc:Choice>
        </mc:AlternateContent>
        <mc:AlternateContent xmlns:mc="http://schemas.openxmlformats.org/markup-compatibility/2006">
          <mc:Choice Requires="x14">
            <control shapeId="6174" r:id="rId33" name="Check Box 30">
              <controlPr defaultSize="0" autoFill="0" autoLine="0" autoPict="0">
                <anchor moveWithCells="1">
                  <from>
                    <xdr:col>6</xdr:col>
                    <xdr:colOff>352425</xdr:colOff>
                    <xdr:row>62</xdr:row>
                    <xdr:rowOff>57150</xdr:rowOff>
                  </from>
                  <to>
                    <xdr:col>8</xdr:col>
                    <xdr:colOff>200025</xdr:colOff>
                    <xdr:row>62</xdr:row>
                    <xdr:rowOff>285750</xdr:rowOff>
                  </to>
                </anchor>
              </controlPr>
            </control>
          </mc:Choice>
        </mc:AlternateContent>
        <mc:AlternateContent xmlns:mc="http://schemas.openxmlformats.org/markup-compatibility/2006">
          <mc:Choice Requires="x14">
            <control shapeId="6175" r:id="rId34" name="Check Box 31">
              <controlPr defaultSize="0" autoFill="0" autoLine="0" autoPict="0">
                <anchor moveWithCells="1">
                  <from>
                    <xdr:col>8</xdr:col>
                    <xdr:colOff>333375</xdr:colOff>
                    <xdr:row>62</xdr:row>
                    <xdr:rowOff>66675</xdr:rowOff>
                  </from>
                  <to>
                    <xdr:col>9</xdr:col>
                    <xdr:colOff>495300</xdr:colOff>
                    <xdr:row>62</xdr:row>
                    <xdr:rowOff>295275</xdr:rowOff>
                  </to>
                </anchor>
              </controlPr>
            </control>
          </mc:Choice>
        </mc:AlternateContent>
        <mc:AlternateContent xmlns:mc="http://schemas.openxmlformats.org/markup-compatibility/2006">
          <mc:Choice Requires="x14">
            <control shapeId="6176" r:id="rId35" name="Check Box 32">
              <controlPr defaultSize="0" autoFill="0" autoLine="0" autoPict="0">
                <anchor moveWithCells="1">
                  <from>
                    <xdr:col>14</xdr:col>
                    <xdr:colOff>219075</xdr:colOff>
                    <xdr:row>24</xdr:row>
                    <xdr:rowOff>57150</xdr:rowOff>
                  </from>
                  <to>
                    <xdr:col>15</xdr:col>
                    <xdr:colOff>38100</xdr:colOff>
                    <xdr:row>25</xdr:row>
                    <xdr:rowOff>9525</xdr:rowOff>
                  </to>
                </anchor>
              </controlPr>
            </control>
          </mc:Choice>
        </mc:AlternateContent>
        <mc:AlternateContent xmlns:mc="http://schemas.openxmlformats.org/markup-compatibility/2006">
          <mc:Choice Requires="x14">
            <control shapeId="6177" r:id="rId36" name="Check Box 33">
              <controlPr defaultSize="0" autoFill="0" autoLine="0" autoPict="0">
                <anchor moveWithCells="1">
                  <from>
                    <xdr:col>12</xdr:col>
                    <xdr:colOff>9525</xdr:colOff>
                    <xdr:row>23</xdr:row>
                    <xdr:rowOff>57150</xdr:rowOff>
                  </from>
                  <to>
                    <xdr:col>13</xdr:col>
                    <xdr:colOff>9525</xdr:colOff>
                    <xdr:row>23</xdr:row>
                    <xdr:rowOff>276225</xdr:rowOff>
                  </to>
                </anchor>
              </controlPr>
            </control>
          </mc:Choice>
        </mc:AlternateContent>
        <mc:AlternateContent xmlns:mc="http://schemas.openxmlformats.org/markup-compatibility/2006">
          <mc:Choice Requires="x14">
            <control shapeId="6178" r:id="rId37" name="Check Box 34">
              <controlPr defaultSize="0" autoFill="0" autoLine="0" autoPict="0">
                <anchor moveWithCells="1">
                  <from>
                    <xdr:col>14</xdr:col>
                    <xdr:colOff>219075</xdr:colOff>
                    <xdr:row>23</xdr:row>
                    <xdr:rowOff>57150</xdr:rowOff>
                  </from>
                  <to>
                    <xdr:col>15</xdr:col>
                    <xdr:colOff>38100</xdr:colOff>
                    <xdr:row>23</xdr:row>
                    <xdr:rowOff>276225</xdr:rowOff>
                  </to>
                </anchor>
              </controlPr>
            </control>
          </mc:Choice>
        </mc:AlternateContent>
        <mc:AlternateContent xmlns:mc="http://schemas.openxmlformats.org/markup-compatibility/2006">
          <mc:Choice Requires="x14">
            <control shapeId="6179" r:id="rId38" name="Check Box 35">
              <controlPr defaultSize="0" autoFill="0" autoLine="0" autoPict="0">
                <anchor moveWithCells="1">
                  <from>
                    <xdr:col>12</xdr:col>
                    <xdr:colOff>9525</xdr:colOff>
                    <xdr:row>22</xdr:row>
                    <xdr:rowOff>28575</xdr:rowOff>
                  </from>
                  <to>
                    <xdr:col>13</xdr:col>
                    <xdr:colOff>9525</xdr:colOff>
                    <xdr:row>22</xdr:row>
                    <xdr:rowOff>247650</xdr:rowOff>
                  </to>
                </anchor>
              </controlPr>
            </control>
          </mc:Choice>
        </mc:AlternateContent>
        <mc:AlternateContent xmlns:mc="http://schemas.openxmlformats.org/markup-compatibility/2006">
          <mc:Choice Requires="x14">
            <control shapeId="6180" r:id="rId39" name="Check Box 36">
              <controlPr defaultSize="0" autoFill="0" autoLine="0" autoPict="0">
                <anchor moveWithCells="1">
                  <from>
                    <xdr:col>12</xdr:col>
                    <xdr:colOff>9525</xdr:colOff>
                    <xdr:row>24</xdr:row>
                    <xdr:rowOff>57150</xdr:rowOff>
                  </from>
                  <to>
                    <xdr:col>13</xdr:col>
                    <xdr:colOff>9525</xdr:colOff>
                    <xdr:row>25</xdr:row>
                    <xdr:rowOff>0</xdr:rowOff>
                  </to>
                </anchor>
              </controlPr>
            </control>
          </mc:Choice>
        </mc:AlternateContent>
        <mc:AlternateContent xmlns:mc="http://schemas.openxmlformats.org/markup-compatibility/2006">
          <mc:Choice Requires="x14">
            <control shapeId="6181" r:id="rId40" name="Check Box 37">
              <controlPr defaultSize="0" autoFill="0" autoLine="0" autoPict="0">
                <anchor moveWithCells="1">
                  <from>
                    <xdr:col>14</xdr:col>
                    <xdr:colOff>219075</xdr:colOff>
                    <xdr:row>22</xdr:row>
                    <xdr:rowOff>28575</xdr:rowOff>
                  </from>
                  <to>
                    <xdr:col>15</xdr:col>
                    <xdr:colOff>38100</xdr:colOff>
                    <xdr:row>22</xdr:row>
                    <xdr:rowOff>257175</xdr:rowOff>
                  </to>
                </anchor>
              </controlPr>
            </control>
          </mc:Choice>
        </mc:AlternateContent>
        <mc:AlternateContent xmlns:mc="http://schemas.openxmlformats.org/markup-compatibility/2006">
          <mc:Choice Requires="x14">
            <control shapeId="6182" r:id="rId41" name="Check Box 38">
              <controlPr defaultSize="0" autoFill="0" autoLine="0" autoPict="0">
                <anchor moveWithCells="1">
                  <from>
                    <xdr:col>12</xdr:col>
                    <xdr:colOff>9525</xdr:colOff>
                    <xdr:row>25</xdr:row>
                    <xdr:rowOff>38100</xdr:rowOff>
                  </from>
                  <to>
                    <xdr:col>13</xdr:col>
                    <xdr:colOff>9525</xdr:colOff>
                    <xdr:row>25</xdr:row>
                    <xdr:rowOff>257175</xdr:rowOff>
                  </to>
                </anchor>
              </controlPr>
            </control>
          </mc:Choice>
        </mc:AlternateContent>
        <mc:AlternateContent xmlns:mc="http://schemas.openxmlformats.org/markup-compatibility/2006">
          <mc:Choice Requires="x14">
            <control shapeId="6183" r:id="rId42" name="Check Box 39">
              <controlPr defaultSize="0" autoFill="0" autoLine="0" autoPict="0">
                <anchor moveWithCells="1">
                  <from>
                    <xdr:col>14</xdr:col>
                    <xdr:colOff>219075</xdr:colOff>
                    <xdr:row>25</xdr:row>
                    <xdr:rowOff>28575</xdr:rowOff>
                  </from>
                  <to>
                    <xdr:col>15</xdr:col>
                    <xdr:colOff>38100</xdr:colOff>
                    <xdr:row>25</xdr:row>
                    <xdr:rowOff>257175</xdr:rowOff>
                  </to>
                </anchor>
              </controlPr>
            </control>
          </mc:Choice>
        </mc:AlternateContent>
        <mc:AlternateContent xmlns:mc="http://schemas.openxmlformats.org/markup-compatibility/2006">
          <mc:Choice Requires="x14">
            <control shapeId="6184" r:id="rId43" name="Check Box 40">
              <controlPr defaultSize="0" autoFill="0" autoLine="0" autoPict="0">
                <anchor moveWithCells="1">
                  <from>
                    <xdr:col>17</xdr:col>
                    <xdr:colOff>266700</xdr:colOff>
                    <xdr:row>25</xdr:row>
                    <xdr:rowOff>28575</xdr:rowOff>
                  </from>
                  <to>
                    <xdr:col>18</xdr:col>
                    <xdr:colOff>19050</xdr:colOff>
                    <xdr:row>25</xdr:row>
                    <xdr:rowOff>257175</xdr:rowOff>
                  </to>
                </anchor>
              </controlPr>
            </control>
          </mc:Choice>
        </mc:AlternateContent>
        <mc:AlternateContent xmlns:mc="http://schemas.openxmlformats.org/markup-compatibility/2006">
          <mc:Choice Requires="x14">
            <control shapeId="6185" r:id="rId44" name="Check Box 41">
              <controlPr defaultSize="0" autoFill="0" autoLine="0" autoPict="0">
                <anchor moveWithCells="1">
                  <from>
                    <xdr:col>18</xdr:col>
                    <xdr:colOff>57150</xdr:colOff>
                    <xdr:row>68</xdr:row>
                    <xdr:rowOff>19050</xdr:rowOff>
                  </from>
                  <to>
                    <xdr:col>19</xdr:col>
                    <xdr:colOff>123825</xdr:colOff>
                    <xdr:row>68</xdr:row>
                    <xdr:rowOff>228600</xdr:rowOff>
                  </to>
                </anchor>
              </controlPr>
            </control>
          </mc:Choice>
        </mc:AlternateContent>
        <mc:AlternateContent xmlns:mc="http://schemas.openxmlformats.org/markup-compatibility/2006">
          <mc:Choice Requires="x14">
            <control shapeId="6186" r:id="rId45" name="Check Box 42">
              <controlPr defaultSize="0" autoFill="0" autoLine="0" autoPict="0">
                <anchor moveWithCells="1">
                  <from>
                    <xdr:col>19</xdr:col>
                    <xdr:colOff>95250</xdr:colOff>
                    <xdr:row>68</xdr:row>
                    <xdr:rowOff>19050</xdr:rowOff>
                  </from>
                  <to>
                    <xdr:col>21</xdr:col>
                    <xdr:colOff>9525</xdr:colOff>
                    <xdr:row>68</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07046-A478-4085-9688-3EDF01EE6D43}">
  <sheetPr codeName="Sheet6">
    <tabColor rgb="FF002060"/>
  </sheetPr>
  <dimension ref="A1:AS78"/>
  <sheetViews>
    <sheetView showGridLines="0" zoomScale="85" zoomScaleNormal="85" zoomScaleSheetLayoutView="70" workbookViewId="0">
      <selection activeCell="R17" sqref="R17"/>
    </sheetView>
  </sheetViews>
  <sheetFormatPr defaultRowHeight="15"/>
  <cols>
    <col min="13" max="13" width="29.28515625" customWidth="1"/>
    <col min="16" max="45" width="9.140625" style="336"/>
  </cols>
  <sheetData>
    <row r="1" spans="1:15">
      <c r="A1" s="97"/>
      <c r="B1" s="97"/>
      <c r="C1" s="97"/>
      <c r="D1" s="97"/>
      <c r="E1" s="97"/>
      <c r="F1" s="97"/>
      <c r="G1" s="97"/>
      <c r="H1" s="97"/>
      <c r="I1" s="97"/>
      <c r="J1" s="97"/>
      <c r="K1" s="97"/>
      <c r="L1" s="97"/>
      <c r="M1" s="97"/>
      <c r="N1" s="97"/>
      <c r="O1" s="97"/>
    </row>
    <row r="2" spans="1:15">
      <c r="A2" s="97"/>
      <c r="B2" s="97"/>
      <c r="C2" s="97"/>
      <c r="D2" s="97"/>
      <c r="E2" s="97"/>
      <c r="F2" s="97"/>
      <c r="G2" s="97"/>
      <c r="H2" s="97"/>
      <c r="I2" s="97"/>
      <c r="J2" s="97"/>
      <c r="K2" s="97"/>
      <c r="L2" s="97"/>
      <c r="M2" s="97"/>
      <c r="N2" s="97"/>
      <c r="O2" s="97"/>
    </row>
    <row r="3" spans="1:15">
      <c r="A3" s="97"/>
      <c r="B3" s="97"/>
      <c r="C3" s="97"/>
      <c r="D3" s="97"/>
      <c r="E3" s="97"/>
      <c r="F3" s="1433" t="s">
        <v>251</v>
      </c>
      <c r="G3" s="1434"/>
      <c r="H3" s="1434"/>
      <c r="I3" s="1434"/>
      <c r="J3" s="97"/>
      <c r="K3" s="97"/>
      <c r="L3" s="97"/>
      <c r="M3" s="1429" t="s">
        <v>252</v>
      </c>
      <c r="N3" s="97"/>
      <c r="O3" s="97"/>
    </row>
    <row r="4" spans="1:15">
      <c r="A4" s="97"/>
      <c r="B4" s="97"/>
      <c r="C4" s="97"/>
      <c r="D4" s="97"/>
      <c r="E4" s="97"/>
      <c r="F4" s="1434"/>
      <c r="G4" s="1434"/>
      <c r="H4" s="1434"/>
      <c r="I4" s="1434"/>
      <c r="J4" s="97"/>
      <c r="K4" s="97"/>
      <c r="L4" s="97"/>
      <c r="M4" s="1430"/>
      <c r="N4" s="97"/>
      <c r="O4" s="97"/>
    </row>
    <row r="5" spans="1:15">
      <c r="A5" s="97"/>
      <c r="B5" s="97"/>
      <c r="C5" s="97"/>
      <c r="D5" s="97"/>
      <c r="E5" s="97"/>
      <c r="F5" s="97"/>
      <c r="G5" s="97"/>
      <c r="H5" s="97"/>
      <c r="I5" s="97"/>
      <c r="J5" s="97"/>
      <c r="K5" s="97"/>
      <c r="L5" s="97"/>
      <c r="M5" s="1431" t="s">
        <v>253</v>
      </c>
      <c r="N5" s="97"/>
      <c r="O5" s="97"/>
    </row>
    <row r="6" spans="1:15">
      <c r="A6" s="97"/>
      <c r="B6" s="97"/>
      <c r="C6" s="97"/>
      <c r="D6" s="97"/>
      <c r="E6" s="97"/>
      <c r="F6" s="97"/>
      <c r="G6" s="97"/>
      <c r="H6" s="97"/>
      <c r="I6" s="97"/>
      <c r="J6" s="97"/>
      <c r="K6" s="97"/>
      <c r="L6" s="97"/>
      <c r="M6" s="1432"/>
      <c r="N6" s="97"/>
      <c r="O6" s="97"/>
    </row>
    <row r="7" spans="1:15">
      <c r="A7" s="97"/>
      <c r="B7" s="97"/>
      <c r="C7" s="97"/>
      <c r="D7" s="97"/>
      <c r="E7" s="97"/>
      <c r="F7" s="97"/>
      <c r="G7" s="97"/>
      <c r="H7" s="97"/>
      <c r="I7" s="97"/>
      <c r="J7" s="97"/>
      <c r="K7" s="97"/>
      <c r="L7" s="97"/>
      <c r="M7" s="1432"/>
      <c r="N7" s="97"/>
      <c r="O7" s="97"/>
    </row>
    <row r="8" spans="1:15" ht="21">
      <c r="A8" s="98" t="s">
        <v>254</v>
      </c>
      <c r="B8" s="97"/>
      <c r="C8" s="97"/>
      <c r="D8" s="97"/>
      <c r="E8" s="97"/>
      <c r="F8" s="97"/>
      <c r="G8" s="97"/>
      <c r="H8" s="97"/>
      <c r="I8" s="97"/>
      <c r="J8" s="97"/>
      <c r="K8" s="97"/>
      <c r="L8" s="97"/>
      <c r="M8" s="1432"/>
      <c r="N8" s="97"/>
      <c r="O8" s="97"/>
    </row>
    <row r="9" spans="1:15">
      <c r="A9" s="97"/>
      <c r="B9" s="97"/>
      <c r="C9" s="97"/>
      <c r="D9" s="97"/>
      <c r="E9" s="97"/>
      <c r="F9" s="97"/>
      <c r="G9" s="97"/>
      <c r="H9" s="97"/>
      <c r="I9" s="97"/>
      <c r="J9" s="97"/>
      <c r="K9" s="97"/>
      <c r="L9" s="97"/>
      <c r="M9" s="1432"/>
      <c r="N9" s="97"/>
      <c r="O9" s="97"/>
    </row>
    <row r="10" spans="1:15">
      <c r="A10" s="97"/>
      <c r="B10" s="97"/>
      <c r="C10" s="97"/>
      <c r="D10" s="97"/>
      <c r="E10" s="97"/>
      <c r="F10" s="97"/>
      <c r="G10" s="97"/>
      <c r="H10" s="97"/>
      <c r="I10" s="97"/>
      <c r="J10" s="97"/>
      <c r="K10" s="97"/>
      <c r="L10" s="97"/>
      <c r="M10" s="1432"/>
      <c r="N10" s="97"/>
      <c r="O10" s="97"/>
    </row>
    <row r="11" spans="1:15">
      <c r="M11" s="1432"/>
      <c r="N11" s="97"/>
      <c r="O11" s="97"/>
    </row>
    <row r="12" spans="1:15">
      <c r="M12" s="1432"/>
      <c r="N12" s="97"/>
      <c r="O12" s="97"/>
    </row>
    <row r="13" spans="1:15">
      <c r="M13" s="1432"/>
      <c r="N13" s="97"/>
      <c r="O13" s="97"/>
    </row>
    <row r="14" spans="1:15">
      <c r="M14" s="1432"/>
      <c r="N14" s="97"/>
      <c r="O14" s="97"/>
    </row>
    <row r="15" spans="1:15">
      <c r="M15" s="1432"/>
      <c r="N15" s="97"/>
      <c r="O15" s="97"/>
    </row>
    <row r="16" spans="1:15">
      <c r="M16" s="1432"/>
      <c r="N16" s="97"/>
      <c r="O16" s="97"/>
    </row>
    <row r="17" spans="13:15">
      <c r="M17" s="1432"/>
      <c r="N17" s="97"/>
      <c r="O17" s="97"/>
    </row>
    <row r="18" spans="13:15">
      <c r="M18" s="1432"/>
      <c r="N18" s="97"/>
      <c r="O18" s="97"/>
    </row>
    <row r="19" spans="13:15">
      <c r="M19" s="1432"/>
      <c r="N19" s="97"/>
      <c r="O19" s="97"/>
    </row>
    <row r="20" spans="13:15">
      <c r="M20" s="1432"/>
      <c r="N20" s="97"/>
      <c r="O20" s="97"/>
    </row>
    <row r="21" spans="13:15">
      <c r="M21" s="1432"/>
      <c r="N21" s="97"/>
      <c r="O21" s="97"/>
    </row>
    <row r="22" spans="13:15">
      <c r="M22" s="1432"/>
      <c r="N22" s="97"/>
      <c r="O22" s="97"/>
    </row>
    <row r="23" spans="13:15">
      <c r="M23" s="1432"/>
      <c r="N23" s="97"/>
      <c r="O23" s="97"/>
    </row>
    <row r="24" spans="13:15">
      <c r="M24" s="1432"/>
      <c r="N24" s="97"/>
      <c r="O24" s="97"/>
    </row>
    <row r="25" spans="13:15">
      <c r="M25" s="1432"/>
      <c r="N25" s="97"/>
      <c r="O25" s="97"/>
    </row>
    <row r="26" spans="13:15">
      <c r="M26" s="1432"/>
      <c r="N26" s="97"/>
      <c r="O26" s="97"/>
    </row>
    <row r="27" spans="13:15">
      <c r="M27" s="1432"/>
      <c r="N27" s="97"/>
      <c r="O27" s="97"/>
    </row>
    <row r="28" spans="13:15">
      <c r="M28" s="1432"/>
      <c r="N28" s="97"/>
      <c r="O28" s="97"/>
    </row>
    <row r="29" spans="13:15">
      <c r="M29" s="1432"/>
      <c r="N29" s="97"/>
      <c r="O29" s="97"/>
    </row>
    <row r="30" spans="13:15">
      <c r="M30" s="1432"/>
      <c r="N30" s="97"/>
      <c r="O30" s="97"/>
    </row>
    <row r="31" spans="13:15">
      <c r="M31" s="1432"/>
      <c r="N31" s="97"/>
      <c r="O31" s="97"/>
    </row>
    <row r="32" spans="13:15">
      <c r="M32" s="1432"/>
      <c r="N32" s="97"/>
      <c r="O32" s="97"/>
    </row>
    <row r="33" spans="13:15">
      <c r="M33" s="1432"/>
      <c r="N33" s="97"/>
      <c r="O33" s="97"/>
    </row>
    <row r="34" spans="13:15">
      <c r="M34" s="1382"/>
      <c r="N34" s="97"/>
      <c r="O34" s="97"/>
    </row>
    <row r="35" spans="13:15">
      <c r="M35" s="1382"/>
      <c r="N35" s="97"/>
      <c r="O35" s="97"/>
    </row>
    <row r="36" spans="13:15">
      <c r="M36" s="1382"/>
      <c r="N36" s="97"/>
      <c r="O36" s="97"/>
    </row>
    <row r="37" spans="13:15">
      <c r="M37" s="1382"/>
      <c r="N37" s="97"/>
      <c r="O37" s="97"/>
    </row>
    <row r="38" spans="13:15">
      <c r="M38" s="97"/>
      <c r="N38" s="97"/>
      <c r="O38" s="97"/>
    </row>
    <row r="39" spans="13:15" s="336" customFormat="1"/>
    <row r="40" spans="13:15" s="336" customFormat="1"/>
    <row r="41" spans="13:15" s="336" customFormat="1"/>
    <row r="42" spans="13:15" s="336" customFormat="1"/>
    <row r="43" spans="13:15" s="336" customFormat="1"/>
    <row r="44" spans="13:15" s="336" customFormat="1"/>
    <row r="45" spans="13:15" s="336" customFormat="1"/>
    <row r="46" spans="13:15" s="336" customFormat="1"/>
    <row r="47" spans="13:15" s="336" customFormat="1"/>
    <row r="48" spans="13:15" s="336" customFormat="1"/>
    <row r="49" s="336" customFormat="1"/>
    <row r="50" s="336" customFormat="1"/>
    <row r="51" s="336" customFormat="1"/>
    <row r="52" s="336" customFormat="1"/>
    <row r="53" s="336" customFormat="1"/>
    <row r="54" s="336" customFormat="1"/>
    <row r="55" s="336" customFormat="1"/>
    <row r="56" s="336" customFormat="1"/>
    <row r="57" s="336" customFormat="1"/>
    <row r="58" s="336" customFormat="1"/>
    <row r="59" s="336" customFormat="1"/>
    <row r="60" s="336" customFormat="1"/>
    <row r="61" s="336" customFormat="1"/>
    <row r="62" s="336" customFormat="1"/>
    <row r="63" s="336" customFormat="1"/>
    <row r="64" s="336" customFormat="1"/>
    <row r="65" s="336" customFormat="1"/>
    <row r="66" s="336" customFormat="1"/>
    <row r="67" s="336" customFormat="1"/>
    <row r="68" s="336" customFormat="1"/>
    <row r="69" s="336" customFormat="1"/>
    <row r="70" s="336" customFormat="1"/>
    <row r="71" s="336" customFormat="1"/>
    <row r="72" s="336" customFormat="1"/>
    <row r="73" s="336" customFormat="1"/>
    <row r="74" s="336" customFormat="1"/>
    <row r="75" s="336" customFormat="1"/>
    <row r="76" s="336" customFormat="1"/>
    <row r="77" s="336" customFormat="1"/>
    <row r="78" s="336" customFormat="1"/>
  </sheetData>
  <mergeCells count="3">
    <mergeCell ref="M3:M4"/>
    <mergeCell ref="M5:M37"/>
    <mergeCell ref="F3:I4"/>
  </mergeCells>
  <pageMargins left="0.7" right="0.7" top="0.75" bottom="0.75" header="0.3" footer="0.3"/>
  <pageSetup scale="75" orientation="landscape" r:id="rId1"/>
  <headerFooter>
    <oddFooter>&amp;C&amp;14&amp;A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D74DB-9283-4C4A-A29E-C15A5D29E200}">
  <sheetPr codeName="Sheet7">
    <tabColor rgb="FF002060"/>
  </sheetPr>
  <dimension ref="A1:AP63"/>
  <sheetViews>
    <sheetView showGridLines="0" zoomScale="90" zoomScaleNormal="90" zoomScaleSheetLayoutView="80" workbookViewId="0">
      <selection activeCell="Q17" sqref="Q17"/>
    </sheetView>
  </sheetViews>
  <sheetFormatPr defaultRowHeight="15"/>
  <cols>
    <col min="13" max="13" width="29.28515625" customWidth="1"/>
    <col min="16" max="42" width="9.140625" style="336"/>
  </cols>
  <sheetData>
    <row r="1" spans="1:15">
      <c r="A1" s="97"/>
      <c r="B1" s="97"/>
      <c r="C1" s="97"/>
      <c r="D1" s="97"/>
      <c r="E1" s="97"/>
      <c r="F1" s="97"/>
      <c r="G1" s="97"/>
      <c r="H1" s="97"/>
      <c r="I1" s="97"/>
      <c r="J1" s="97"/>
      <c r="K1" s="97"/>
      <c r="L1" s="97"/>
      <c r="M1" s="97"/>
      <c r="N1" s="97"/>
      <c r="O1" s="97"/>
    </row>
    <row r="2" spans="1:15">
      <c r="A2" s="97"/>
      <c r="B2" s="97"/>
      <c r="C2" s="97"/>
      <c r="D2" s="97"/>
      <c r="E2" s="97"/>
      <c r="F2" s="97"/>
      <c r="G2" s="97"/>
      <c r="H2" s="97"/>
      <c r="I2" s="97"/>
      <c r="J2" s="97"/>
      <c r="K2" s="97"/>
      <c r="L2" s="97"/>
      <c r="M2" s="97"/>
      <c r="N2" s="97"/>
      <c r="O2" s="97"/>
    </row>
    <row r="3" spans="1:15" ht="18.75">
      <c r="A3" s="97"/>
      <c r="B3" s="97"/>
      <c r="C3" s="97"/>
      <c r="D3" s="97"/>
      <c r="E3" s="97"/>
      <c r="F3" s="458" t="s">
        <v>255</v>
      </c>
      <c r="G3" s="459"/>
      <c r="H3" s="459"/>
      <c r="I3" s="459"/>
      <c r="J3" s="459"/>
      <c r="K3" s="97"/>
      <c r="L3" s="97"/>
      <c r="M3" s="1429" t="s">
        <v>252</v>
      </c>
      <c r="N3" s="97"/>
      <c r="O3" s="97"/>
    </row>
    <row r="4" spans="1:15">
      <c r="A4" s="97"/>
      <c r="B4" s="97"/>
      <c r="C4" s="97"/>
      <c r="D4" s="97"/>
      <c r="E4" s="97"/>
      <c r="F4" s="97"/>
      <c r="G4" s="97"/>
      <c r="H4" s="97"/>
      <c r="I4" s="97"/>
      <c r="J4" s="97"/>
      <c r="K4" s="97"/>
      <c r="L4" s="97"/>
      <c r="M4" s="1430"/>
      <c r="N4" s="97"/>
      <c r="O4" s="97"/>
    </row>
    <row r="5" spans="1:15">
      <c r="A5" s="97"/>
      <c r="B5" s="97"/>
      <c r="C5" s="97"/>
      <c r="D5" s="97"/>
      <c r="E5" s="97"/>
      <c r="F5" s="97"/>
      <c r="G5" s="97"/>
      <c r="H5" s="97"/>
      <c r="I5" s="97"/>
      <c r="J5" s="97"/>
      <c r="K5" s="97"/>
      <c r="L5" s="97"/>
      <c r="M5" s="1431" t="s">
        <v>256</v>
      </c>
      <c r="N5" s="97"/>
      <c r="O5" s="97"/>
    </row>
    <row r="6" spans="1:15">
      <c r="A6" s="97"/>
      <c r="B6" s="97"/>
      <c r="C6" s="97"/>
      <c r="D6" s="97"/>
      <c r="E6" s="97"/>
      <c r="F6" s="97"/>
      <c r="G6" s="97"/>
      <c r="H6" s="97"/>
      <c r="I6" s="97"/>
      <c r="J6" s="97"/>
      <c r="K6" s="97"/>
      <c r="L6" s="97"/>
      <c r="M6" s="1432"/>
      <c r="N6" s="97"/>
      <c r="O6" s="97"/>
    </row>
    <row r="7" spans="1:15">
      <c r="A7" s="97"/>
      <c r="B7" s="97"/>
      <c r="C7" s="97"/>
      <c r="D7" s="97"/>
      <c r="E7" s="97"/>
      <c r="F7" s="97"/>
      <c r="G7" s="97"/>
      <c r="H7" s="97"/>
      <c r="I7" s="97"/>
      <c r="J7" s="97"/>
      <c r="K7" s="97"/>
      <c r="L7" s="97"/>
      <c r="M7" s="1432"/>
      <c r="N7" s="97"/>
      <c r="O7" s="97"/>
    </row>
    <row r="8" spans="1:15" ht="21">
      <c r="A8" s="98" t="s">
        <v>257</v>
      </c>
      <c r="B8" s="97"/>
      <c r="C8" s="97"/>
      <c r="D8" s="97"/>
      <c r="E8" s="97"/>
      <c r="F8" s="97"/>
      <c r="G8" s="97"/>
      <c r="H8" s="97"/>
      <c r="I8" s="97"/>
      <c r="J8" s="97"/>
      <c r="K8" s="97"/>
      <c r="L8" s="97"/>
      <c r="M8" s="1432"/>
      <c r="N8" s="97"/>
      <c r="O8" s="97"/>
    </row>
    <row r="9" spans="1:15">
      <c r="A9" s="97"/>
      <c r="B9" s="97"/>
      <c r="C9" s="97"/>
      <c r="D9" s="97"/>
      <c r="E9" s="97"/>
      <c r="F9" s="97"/>
      <c r="G9" s="97"/>
      <c r="H9" s="97"/>
      <c r="I9" s="97"/>
      <c r="J9" s="97"/>
      <c r="K9" s="97"/>
      <c r="L9" s="97"/>
      <c r="M9" s="1432"/>
      <c r="N9" s="97"/>
      <c r="O9" s="97"/>
    </row>
    <row r="10" spans="1:15" ht="15.75" thickBot="1">
      <c r="A10" s="97"/>
      <c r="B10" s="97"/>
      <c r="C10" s="97"/>
      <c r="D10" s="97"/>
      <c r="E10" s="97"/>
      <c r="F10" s="97"/>
      <c r="G10" s="97"/>
      <c r="H10" s="97"/>
      <c r="I10" s="97"/>
      <c r="J10" s="97"/>
      <c r="K10" s="97"/>
      <c r="L10" s="97"/>
      <c r="M10" s="1432"/>
      <c r="N10" s="97"/>
      <c r="O10" s="97"/>
    </row>
    <row r="11" spans="1:15">
      <c r="A11" s="1016"/>
      <c r="B11" s="99"/>
      <c r="C11" s="99"/>
      <c r="D11" s="1017"/>
      <c r="E11" s="1016"/>
      <c r="F11" s="99"/>
      <c r="G11" s="99"/>
      <c r="H11" s="1017"/>
      <c r="I11" s="1016"/>
      <c r="J11" s="99"/>
      <c r="K11" s="99"/>
      <c r="L11" s="1017"/>
      <c r="M11" s="1432"/>
      <c r="N11" s="97"/>
      <c r="O11" s="97"/>
    </row>
    <row r="12" spans="1:15">
      <c r="A12" s="577"/>
      <c r="D12" s="857"/>
      <c r="E12" s="577"/>
      <c r="H12" s="857"/>
      <c r="I12" s="577"/>
      <c r="L12" s="857"/>
      <c r="M12" s="1432"/>
      <c r="N12" s="97"/>
      <c r="O12" s="97"/>
    </row>
    <row r="13" spans="1:15">
      <c r="A13" s="577"/>
      <c r="D13" s="857"/>
      <c r="E13" s="577"/>
      <c r="H13" s="857"/>
      <c r="I13" s="577"/>
      <c r="L13" s="857"/>
      <c r="M13" s="1432"/>
      <c r="N13" s="97"/>
      <c r="O13" s="97"/>
    </row>
    <row r="14" spans="1:15">
      <c r="A14" s="577"/>
      <c r="B14" s="1435" t="s">
        <v>258</v>
      </c>
      <c r="C14" s="1435"/>
      <c r="D14" s="857"/>
      <c r="E14" s="577"/>
      <c r="F14" s="1435" t="s">
        <v>259</v>
      </c>
      <c r="G14" s="1435"/>
      <c r="H14" s="857"/>
      <c r="I14" s="577"/>
      <c r="J14" s="1436" t="s">
        <v>260</v>
      </c>
      <c r="K14" s="1436"/>
      <c r="L14" s="857"/>
      <c r="M14" s="1432"/>
      <c r="N14" s="97"/>
      <c r="O14" s="97"/>
    </row>
    <row r="15" spans="1:15">
      <c r="A15" s="577"/>
      <c r="B15" s="1435"/>
      <c r="C15" s="1435"/>
      <c r="D15" s="857"/>
      <c r="E15" s="577"/>
      <c r="F15" s="1435"/>
      <c r="G15" s="1435"/>
      <c r="H15" s="857"/>
      <c r="I15" s="577"/>
      <c r="J15" s="1436"/>
      <c r="K15" s="1436"/>
      <c r="L15" s="857"/>
      <c r="M15" s="1432"/>
      <c r="N15" s="97"/>
      <c r="O15" s="97"/>
    </row>
    <row r="16" spans="1:15">
      <c r="A16" s="577"/>
      <c r="B16" s="1435"/>
      <c r="C16" s="1435"/>
      <c r="D16" s="857"/>
      <c r="E16" s="577"/>
      <c r="F16" s="1435"/>
      <c r="G16" s="1435"/>
      <c r="H16" s="857"/>
      <c r="I16" s="577"/>
      <c r="J16" s="1436"/>
      <c r="K16" s="1436"/>
      <c r="L16" s="857"/>
      <c r="M16" s="1432"/>
      <c r="N16" s="97"/>
      <c r="O16" s="97"/>
    </row>
    <row r="17" spans="1:15">
      <c r="A17" s="577"/>
      <c r="B17" s="1435"/>
      <c r="C17" s="1435"/>
      <c r="D17" s="857"/>
      <c r="E17" s="577"/>
      <c r="F17" s="1435"/>
      <c r="G17" s="1435"/>
      <c r="H17" s="857"/>
      <c r="I17" s="577"/>
      <c r="J17" s="100"/>
      <c r="K17" s="100"/>
      <c r="L17" s="857"/>
      <c r="M17" s="1432"/>
      <c r="N17" s="97"/>
      <c r="O17" s="97"/>
    </row>
    <row r="18" spans="1:15">
      <c r="A18" s="577"/>
      <c r="D18" s="857"/>
      <c r="E18" s="577"/>
      <c r="H18" s="857"/>
      <c r="I18" s="577"/>
      <c r="J18" s="100"/>
      <c r="K18" s="100"/>
      <c r="L18" s="857"/>
      <c r="M18" s="1432"/>
      <c r="N18" s="97"/>
      <c r="O18" s="97"/>
    </row>
    <row r="19" spans="1:15">
      <c r="A19" s="577"/>
      <c r="D19" s="857"/>
      <c r="E19" s="577"/>
      <c r="H19" s="857"/>
      <c r="I19" s="577"/>
      <c r="L19" s="857"/>
      <c r="M19" s="1432"/>
      <c r="N19" s="97"/>
      <c r="O19" s="97"/>
    </row>
    <row r="20" spans="1:15">
      <c r="A20" s="577"/>
      <c r="D20" s="857"/>
      <c r="E20" s="577"/>
      <c r="H20" s="857"/>
      <c r="I20" s="577"/>
      <c r="L20" s="857"/>
      <c r="M20" s="1432"/>
      <c r="N20" s="97"/>
      <c r="O20" s="97"/>
    </row>
    <row r="21" spans="1:15">
      <c r="A21" s="577"/>
      <c r="D21" s="857"/>
      <c r="E21" s="577"/>
      <c r="H21" s="857"/>
      <c r="I21" s="577"/>
      <c r="L21" s="857"/>
      <c r="M21" s="1432"/>
      <c r="N21" s="97"/>
      <c r="O21" s="97"/>
    </row>
    <row r="22" spans="1:15">
      <c r="A22" s="577"/>
      <c r="D22" s="857"/>
      <c r="E22" s="577"/>
      <c r="H22" s="857"/>
      <c r="I22" s="577"/>
      <c r="L22" s="857"/>
      <c r="M22" s="1432"/>
      <c r="N22" s="97"/>
      <c r="O22" s="97"/>
    </row>
    <row r="23" spans="1:15">
      <c r="A23" s="577"/>
      <c r="D23" s="857"/>
      <c r="E23" s="577"/>
      <c r="H23" s="857"/>
      <c r="I23" s="577"/>
      <c r="L23" s="857"/>
      <c r="M23" s="1432"/>
      <c r="N23" s="97"/>
      <c r="O23" s="97"/>
    </row>
    <row r="24" spans="1:15">
      <c r="A24" s="577"/>
      <c r="D24" s="857"/>
      <c r="E24" s="577"/>
      <c r="H24" s="857"/>
      <c r="I24" s="577"/>
      <c r="L24" s="857"/>
      <c r="M24" s="1432"/>
      <c r="N24" s="97"/>
      <c r="O24" s="97"/>
    </row>
    <row r="25" spans="1:15">
      <c r="A25" s="577"/>
      <c r="D25" s="857"/>
      <c r="E25" s="577"/>
      <c r="H25" s="857"/>
      <c r="I25" s="577"/>
      <c r="L25" s="857"/>
      <c r="M25" s="1432"/>
      <c r="N25" s="97"/>
      <c r="O25" s="97"/>
    </row>
    <row r="26" spans="1:15">
      <c r="A26" s="577"/>
      <c r="D26" s="857"/>
      <c r="E26" s="577"/>
      <c r="H26" s="857"/>
      <c r="I26" s="577"/>
      <c r="L26" s="857"/>
      <c r="M26" s="1432"/>
      <c r="N26" s="97"/>
      <c r="O26" s="97"/>
    </row>
    <row r="27" spans="1:15">
      <c r="A27" s="577"/>
      <c r="D27" s="857"/>
      <c r="E27" s="577"/>
      <c r="H27" s="857"/>
      <c r="I27" s="577"/>
      <c r="L27" s="857"/>
      <c r="M27" s="1432"/>
      <c r="N27" s="97"/>
      <c r="O27" s="97"/>
    </row>
    <row r="28" spans="1:15">
      <c r="A28" s="577"/>
      <c r="D28" s="857"/>
      <c r="E28" s="577"/>
      <c r="H28" s="857"/>
      <c r="I28" s="577"/>
      <c r="L28" s="857"/>
      <c r="M28" s="1432"/>
      <c r="N28" s="97"/>
      <c r="O28" s="97"/>
    </row>
    <row r="29" spans="1:15">
      <c r="A29" s="577"/>
      <c r="D29" s="857"/>
      <c r="E29" s="577"/>
      <c r="H29" s="857"/>
      <c r="I29" s="577"/>
      <c r="L29" s="857"/>
      <c r="M29" s="1432"/>
      <c r="N29" s="97"/>
      <c r="O29" s="97"/>
    </row>
    <row r="30" spans="1:15">
      <c r="A30" s="577"/>
      <c r="D30" s="857"/>
      <c r="E30" s="577"/>
      <c r="H30" s="857"/>
      <c r="I30" s="577"/>
      <c r="L30" s="857"/>
      <c r="M30" s="1432"/>
      <c r="N30" s="97"/>
      <c r="O30" s="97"/>
    </row>
    <row r="31" spans="1:15">
      <c r="A31" s="577"/>
      <c r="D31" s="857"/>
      <c r="E31" s="577"/>
      <c r="H31" s="857"/>
      <c r="I31" s="577"/>
      <c r="L31" s="857"/>
      <c r="M31" s="1432"/>
      <c r="N31" s="97"/>
      <c r="O31" s="97"/>
    </row>
    <row r="32" spans="1:15">
      <c r="A32" s="577"/>
      <c r="D32" s="857"/>
      <c r="E32" s="577"/>
      <c r="H32" s="857"/>
      <c r="I32" s="577"/>
      <c r="L32" s="857"/>
      <c r="M32" s="1432"/>
      <c r="N32" s="97"/>
      <c r="O32" s="97"/>
    </row>
    <row r="33" spans="1:15">
      <c r="A33" s="577"/>
      <c r="D33" s="857"/>
      <c r="E33" s="577"/>
      <c r="H33" s="857"/>
      <c r="I33" s="577"/>
      <c r="L33" s="857"/>
      <c r="M33" s="1432"/>
      <c r="N33" s="97"/>
      <c r="O33" s="97"/>
    </row>
    <row r="34" spans="1:15">
      <c r="A34" s="577"/>
      <c r="D34" s="857"/>
      <c r="E34" s="577"/>
      <c r="H34" s="857"/>
      <c r="I34" s="577"/>
      <c r="L34" s="857"/>
      <c r="M34" s="1382"/>
      <c r="N34" s="97"/>
      <c r="O34" s="97"/>
    </row>
    <row r="35" spans="1:15">
      <c r="A35" s="577"/>
      <c r="D35" s="857"/>
      <c r="E35" s="577"/>
      <c r="H35" s="857"/>
      <c r="I35" s="577"/>
      <c r="L35" s="857"/>
      <c r="M35" s="1382"/>
      <c r="N35" s="97"/>
      <c r="O35" s="97"/>
    </row>
    <row r="36" spans="1:15">
      <c r="A36" s="577"/>
      <c r="D36" s="857"/>
      <c r="E36" s="577"/>
      <c r="H36" s="857"/>
      <c r="I36" s="577"/>
      <c r="L36" s="857"/>
      <c r="M36" s="1382"/>
      <c r="N36" s="97"/>
      <c r="O36" s="97"/>
    </row>
    <row r="37" spans="1:15">
      <c r="A37" s="577"/>
      <c r="D37" s="857"/>
      <c r="E37" s="577"/>
      <c r="H37" s="857"/>
      <c r="I37" s="577"/>
      <c r="L37" s="857"/>
      <c r="M37" s="1382"/>
      <c r="N37" s="97"/>
      <c r="O37" s="97"/>
    </row>
    <row r="38" spans="1:15" ht="15.75" thickBot="1">
      <c r="A38" s="1103"/>
      <c r="B38" s="1104"/>
      <c r="C38" s="1104"/>
      <c r="D38" s="1105"/>
      <c r="E38" s="1103"/>
      <c r="F38" s="1104"/>
      <c r="G38" s="1104"/>
      <c r="H38" s="1105"/>
      <c r="I38" s="1103"/>
      <c r="J38" s="1104"/>
      <c r="K38" s="1104"/>
      <c r="L38" s="1105"/>
      <c r="M38" s="97"/>
      <c r="N38" s="97"/>
      <c r="O38" s="97"/>
    </row>
    <row r="39" spans="1:15" s="336" customFormat="1"/>
    <row r="40" spans="1:15" s="336" customFormat="1"/>
    <row r="41" spans="1:15" s="336" customFormat="1"/>
    <row r="42" spans="1:15" s="336" customFormat="1"/>
    <row r="43" spans="1:15" s="336" customFormat="1"/>
    <row r="44" spans="1:15" s="336" customFormat="1"/>
    <row r="45" spans="1:15" s="336" customFormat="1"/>
    <row r="46" spans="1:15" s="336" customFormat="1"/>
    <row r="47" spans="1:15" s="336" customFormat="1"/>
    <row r="48" spans="1:15" s="336" customFormat="1"/>
    <row r="49" s="336" customFormat="1"/>
    <row r="50" s="336" customFormat="1"/>
    <row r="51" s="336" customFormat="1"/>
    <row r="52" s="336" customFormat="1"/>
    <row r="53" s="336" customFormat="1"/>
    <row r="54" s="336" customFormat="1"/>
    <row r="55" s="336" customFormat="1"/>
    <row r="56" s="336" customFormat="1"/>
    <row r="57" s="336" customFormat="1"/>
    <row r="58" s="336" customFormat="1"/>
    <row r="59" s="336" customFormat="1"/>
    <row r="60" s="336" customFormat="1"/>
    <row r="61" s="336" customFormat="1"/>
    <row r="62" s="336" customFormat="1"/>
    <row r="63" s="336" customFormat="1"/>
  </sheetData>
  <mergeCells count="5">
    <mergeCell ref="M3:M4"/>
    <mergeCell ref="M5:M37"/>
    <mergeCell ref="B14:C17"/>
    <mergeCell ref="F14:G17"/>
    <mergeCell ref="J14:K16"/>
  </mergeCells>
  <pageMargins left="0.7" right="0.7" top="0.75" bottom="0.75" header="0.3" footer="0.3"/>
  <pageSetup scale="70" orientation="landscape" r:id="rId1"/>
  <headerFooter>
    <oddFooter>&amp;C&amp;14&amp;A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CCC77-C570-42A4-AE38-15FD6AD59665}">
  <sheetPr codeName="Sheet8">
    <tabColor rgb="FF002060"/>
  </sheetPr>
  <dimension ref="A1:AN93"/>
  <sheetViews>
    <sheetView showGridLines="0" zoomScale="90" zoomScaleNormal="90" workbookViewId="0">
      <selection activeCell="AD30" sqref="AD30"/>
    </sheetView>
  </sheetViews>
  <sheetFormatPr defaultRowHeight="15"/>
  <cols>
    <col min="13" max="13" width="29.28515625" customWidth="1"/>
    <col min="16" max="40" width="9.140625" style="336"/>
  </cols>
  <sheetData>
    <row r="1" spans="1:15">
      <c r="A1" s="97"/>
      <c r="B1" s="97"/>
      <c r="C1" s="97"/>
      <c r="D1" s="97"/>
      <c r="E1" s="97"/>
      <c r="F1" s="97"/>
      <c r="G1" s="97"/>
      <c r="H1" s="97"/>
      <c r="I1" s="97"/>
      <c r="J1" s="97"/>
      <c r="K1" s="97"/>
      <c r="L1" s="97"/>
      <c r="M1" s="97"/>
      <c r="N1" s="97"/>
      <c r="O1" s="97"/>
    </row>
    <row r="2" spans="1:15">
      <c r="A2" s="97"/>
      <c r="B2" s="97"/>
      <c r="C2" s="97"/>
      <c r="D2" s="97"/>
      <c r="E2" s="97"/>
      <c r="F2" s="97"/>
      <c r="G2" s="97"/>
      <c r="H2" s="97"/>
      <c r="I2" s="97"/>
      <c r="J2" s="97"/>
      <c r="K2" s="97"/>
      <c r="L2" s="97"/>
      <c r="M2" s="97"/>
      <c r="N2" s="97"/>
      <c r="O2" s="97"/>
    </row>
    <row r="3" spans="1:15" ht="18.75">
      <c r="A3" s="97"/>
      <c r="B3" s="97"/>
      <c r="C3" s="97"/>
      <c r="D3" s="97"/>
      <c r="E3" s="97"/>
      <c r="F3" s="1438" t="s">
        <v>261</v>
      </c>
      <c r="G3" s="1439"/>
      <c r="H3" s="1439"/>
      <c r="I3" s="1439"/>
      <c r="J3" s="97"/>
      <c r="K3" s="97"/>
      <c r="L3" s="97"/>
      <c r="M3" s="1429" t="s">
        <v>252</v>
      </c>
      <c r="N3" s="97"/>
      <c r="O3" s="97"/>
    </row>
    <row r="4" spans="1:15">
      <c r="A4" s="97"/>
      <c r="B4" s="97"/>
      <c r="C4" s="97"/>
      <c r="D4" s="97"/>
      <c r="E4" s="97"/>
      <c r="F4" s="97"/>
      <c r="G4" s="97"/>
      <c r="H4" s="97"/>
      <c r="I4" s="97"/>
      <c r="J4" s="97"/>
      <c r="K4" s="97"/>
      <c r="L4" s="97"/>
      <c r="M4" s="1430"/>
      <c r="N4" s="97"/>
      <c r="O4" s="97"/>
    </row>
    <row r="5" spans="1:15">
      <c r="A5" s="97"/>
      <c r="B5" s="97"/>
      <c r="C5" s="97"/>
      <c r="D5" s="97"/>
      <c r="E5" s="97"/>
      <c r="F5" s="97"/>
      <c r="G5" s="97"/>
      <c r="H5" s="97"/>
      <c r="I5" s="97"/>
      <c r="J5" s="97"/>
      <c r="K5" s="97"/>
      <c r="L5" s="97"/>
      <c r="M5" s="1437" t="s">
        <v>262</v>
      </c>
      <c r="N5" s="97"/>
      <c r="O5" s="97"/>
    </row>
    <row r="6" spans="1:15">
      <c r="A6" s="97"/>
      <c r="B6" s="97"/>
      <c r="C6" s="97"/>
      <c r="D6" s="97"/>
      <c r="E6" s="97"/>
      <c r="F6" s="97"/>
      <c r="G6" s="97"/>
      <c r="H6" s="97"/>
      <c r="I6" s="97"/>
      <c r="J6" s="97"/>
      <c r="K6" s="97"/>
      <c r="L6" s="97"/>
      <c r="M6" s="1432"/>
      <c r="N6" s="97"/>
      <c r="O6" s="97"/>
    </row>
    <row r="7" spans="1:15">
      <c r="A7" s="97"/>
      <c r="B7" s="97"/>
      <c r="C7" s="97"/>
      <c r="D7" s="97"/>
      <c r="E7" s="97"/>
      <c r="F7" s="97"/>
      <c r="G7" s="97"/>
      <c r="H7" s="97"/>
      <c r="I7" s="97"/>
      <c r="J7" s="97"/>
      <c r="K7" s="97"/>
      <c r="L7" s="97"/>
      <c r="M7" s="1432"/>
      <c r="N7" s="97"/>
      <c r="O7" s="97"/>
    </row>
    <row r="8" spans="1:15" ht="21">
      <c r="A8" s="98" t="s">
        <v>263</v>
      </c>
      <c r="B8" s="97"/>
      <c r="C8" s="97"/>
      <c r="D8" s="97"/>
      <c r="E8" s="97"/>
      <c r="F8" s="97"/>
      <c r="G8" s="97"/>
      <c r="H8" s="97"/>
      <c r="I8" s="97"/>
      <c r="J8" s="97"/>
      <c r="K8" s="97"/>
      <c r="L8" s="97"/>
      <c r="M8" s="1432"/>
      <c r="N8" s="97"/>
      <c r="O8" s="97"/>
    </row>
    <row r="9" spans="1:15">
      <c r="A9" s="97"/>
      <c r="B9" s="97"/>
      <c r="C9" s="97"/>
      <c r="D9" s="97"/>
      <c r="E9" s="97"/>
      <c r="F9" s="97"/>
      <c r="G9" s="97"/>
      <c r="H9" s="97"/>
      <c r="I9" s="97"/>
      <c r="J9" s="97"/>
      <c r="K9" s="97"/>
      <c r="L9" s="97"/>
      <c r="M9" s="1432"/>
      <c r="N9" s="97"/>
      <c r="O9" s="97"/>
    </row>
    <row r="10" spans="1:15" ht="15.75" thickBot="1">
      <c r="A10" s="97"/>
      <c r="B10" s="97"/>
      <c r="C10" s="97"/>
      <c r="D10" s="97"/>
      <c r="E10" s="97"/>
      <c r="F10" s="97"/>
      <c r="G10" s="97"/>
      <c r="H10" s="97"/>
      <c r="I10" s="97"/>
      <c r="J10" s="97"/>
      <c r="K10" s="97"/>
      <c r="L10" s="97"/>
      <c r="M10" s="1432"/>
      <c r="N10" s="97"/>
      <c r="O10" s="97"/>
    </row>
    <row r="11" spans="1:15">
      <c r="A11" s="1016"/>
      <c r="B11" s="99"/>
      <c r="C11" s="99"/>
      <c r="D11" s="99"/>
      <c r="E11" s="99"/>
      <c r="F11" s="99"/>
      <c r="G11" s="99"/>
      <c r="H11" s="99"/>
      <c r="I11" s="99"/>
      <c r="J11" s="99"/>
      <c r="K11" s="99"/>
      <c r="L11" s="1017"/>
      <c r="M11" s="1432"/>
      <c r="N11" s="97"/>
      <c r="O11" s="97"/>
    </row>
    <row r="12" spans="1:15">
      <c r="A12" s="577"/>
      <c r="L12" s="857"/>
      <c r="M12" s="1432"/>
      <c r="N12" s="97"/>
      <c r="O12" s="97"/>
    </row>
    <row r="13" spans="1:15">
      <c r="A13" s="577"/>
      <c r="L13" s="857"/>
      <c r="M13" s="1432"/>
      <c r="N13" s="97"/>
      <c r="O13" s="97"/>
    </row>
    <row r="14" spans="1:15">
      <c r="A14" s="577"/>
      <c r="B14" s="1435"/>
      <c r="C14" s="1435"/>
      <c r="F14" s="1435"/>
      <c r="G14" s="1435"/>
      <c r="J14" s="1436"/>
      <c r="K14" s="1436"/>
      <c r="L14" s="857"/>
      <c r="M14" s="1432"/>
      <c r="N14" s="97"/>
      <c r="O14" s="97"/>
    </row>
    <row r="15" spans="1:15">
      <c r="A15" s="577"/>
      <c r="B15" s="1435"/>
      <c r="C15" s="1435"/>
      <c r="F15" s="1435"/>
      <c r="G15" s="1435"/>
      <c r="J15" s="1436"/>
      <c r="K15" s="1436"/>
      <c r="L15" s="857"/>
      <c r="M15" s="1432"/>
      <c r="N15" s="97"/>
      <c r="O15" s="97"/>
    </row>
    <row r="16" spans="1:15">
      <c r="A16" s="577"/>
      <c r="B16" s="1435"/>
      <c r="C16" s="1435"/>
      <c r="F16" s="1435"/>
      <c r="G16" s="1435"/>
      <c r="J16" s="1436"/>
      <c r="K16" s="1436"/>
      <c r="L16" s="857"/>
      <c r="M16" s="1432"/>
      <c r="N16" s="97"/>
      <c r="O16" s="97"/>
    </row>
    <row r="17" spans="1:15">
      <c r="A17" s="577"/>
      <c r="B17" s="1435"/>
      <c r="C17" s="1435"/>
      <c r="F17" s="1435"/>
      <c r="G17" s="1435"/>
      <c r="J17" s="100"/>
      <c r="K17" s="100"/>
      <c r="L17" s="857"/>
      <c r="M17" s="1432"/>
      <c r="N17" s="97"/>
      <c r="O17" s="97"/>
    </row>
    <row r="18" spans="1:15">
      <c r="A18" s="577"/>
      <c r="J18" s="100"/>
      <c r="K18" s="100"/>
      <c r="L18" s="857"/>
      <c r="M18" s="1432"/>
      <c r="N18" s="97"/>
      <c r="O18" s="97"/>
    </row>
    <row r="19" spans="1:15">
      <c r="A19" s="577"/>
      <c r="L19" s="857"/>
      <c r="M19" s="1432"/>
      <c r="N19" s="97"/>
      <c r="O19" s="97"/>
    </row>
    <row r="20" spans="1:15">
      <c r="A20" s="577"/>
      <c r="L20" s="857"/>
      <c r="M20" s="1432"/>
      <c r="N20" s="97"/>
      <c r="O20" s="97"/>
    </row>
    <row r="21" spans="1:15">
      <c r="A21" s="577"/>
      <c r="L21" s="857"/>
      <c r="M21" s="1432"/>
      <c r="N21" s="97"/>
      <c r="O21" s="97"/>
    </row>
    <row r="22" spans="1:15">
      <c r="A22" s="577"/>
      <c r="L22" s="857"/>
      <c r="M22" s="1432"/>
      <c r="N22" s="97"/>
      <c r="O22" s="97"/>
    </row>
    <row r="23" spans="1:15">
      <c r="A23" s="577"/>
      <c r="L23" s="857"/>
      <c r="M23" s="1432"/>
      <c r="N23" s="97"/>
      <c r="O23" s="97"/>
    </row>
    <row r="24" spans="1:15">
      <c r="A24" s="577"/>
      <c r="L24" s="857"/>
      <c r="M24" s="1432"/>
      <c r="N24" s="97"/>
      <c r="O24" s="97"/>
    </row>
    <row r="25" spans="1:15">
      <c r="A25" s="577"/>
      <c r="L25" s="857"/>
      <c r="M25" s="1432"/>
      <c r="N25" s="97"/>
      <c r="O25" s="97"/>
    </row>
    <row r="26" spans="1:15">
      <c r="A26" s="577"/>
      <c r="L26" s="857"/>
      <c r="M26" s="1432"/>
      <c r="N26" s="97"/>
      <c r="O26" s="97"/>
    </row>
    <row r="27" spans="1:15">
      <c r="A27" s="577"/>
      <c r="L27" s="857"/>
      <c r="M27" s="1432"/>
      <c r="N27" s="97"/>
      <c r="O27" s="97"/>
    </row>
    <row r="28" spans="1:15">
      <c r="A28" s="577"/>
      <c r="L28" s="857"/>
      <c r="M28" s="1432"/>
      <c r="N28" s="97"/>
      <c r="O28" s="97"/>
    </row>
    <row r="29" spans="1:15">
      <c r="A29" s="577"/>
      <c r="L29" s="857"/>
      <c r="M29" s="1432"/>
      <c r="N29" s="97"/>
      <c r="O29" s="97"/>
    </row>
    <row r="30" spans="1:15">
      <c r="A30" s="577"/>
      <c r="L30" s="857"/>
      <c r="M30" s="1432"/>
      <c r="N30" s="97"/>
      <c r="O30" s="97"/>
    </row>
    <row r="31" spans="1:15">
      <c r="A31" s="577"/>
      <c r="L31" s="857"/>
      <c r="M31" s="1432"/>
      <c r="N31" s="97"/>
      <c r="O31" s="97"/>
    </row>
    <row r="32" spans="1:15">
      <c r="A32" s="577"/>
      <c r="L32" s="857"/>
      <c r="M32" s="1432"/>
      <c r="N32" s="97"/>
      <c r="O32" s="97"/>
    </row>
    <row r="33" spans="1:15">
      <c r="A33" s="577"/>
      <c r="L33" s="857"/>
      <c r="M33" s="1432"/>
      <c r="N33" s="97"/>
      <c r="O33" s="97"/>
    </row>
    <row r="34" spans="1:15">
      <c r="A34" s="577"/>
      <c r="L34" s="857"/>
      <c r="M34" s="1382"/>
      <c r="N34" s="97"/>
      <c r="O34" s="97"/>
    </row>
    <row r="35" spans="1:15">
      <c r="A35" s="577"/>
      <c r="L35" s="857"/>
      <c r="M35" s="1382"/>
      <c r="N35" s="97"/>
      <c r="O35" s="97"/>
    </row>
    <row r="36" spans="1:15">
      <c r="A36" s="577"/>
      <c r="L36" s="857"/>
      <c r="M36" s="1382"/>
      <c r="N36" s="97"/>
      <c r="O36" s="97"/>
    </row>
    <row r="37" spans="1:15">
      <c r="A37" s="577"/>
      <c r="L37" s="857"/>
      <c r="M37" s="1382"/>
      <c r="N37" s="97"/>
      <c r="O37" s="97"/>
    </row>
    <row r="38" spans="1:15" ht="15.75" thickBot="1">
      <c r="A38" s="1103"/>
      <c r="B38" s="1104"/>
      <c r="C38" s="1104"/>
      <c r="D38" s="1104"/>
      <c r="E38" s="1104"/>
      <c r="F38" s="1104"/>
      <c r="G38" s="1104"/>
      <c r="H38" s="1104"/>
      <c r="I38" s="1104"/>
      <c r="J38" s="1104"/>
      <c r="K38" s="1104"/>
      <c r="L38" s="1105"/>
      <c r="M38" s="97"/>
      <c r="N38" s="97"/>
      <c r="O38" s="97"/>
    </row>
    <row r="39" spans="1:15" s="336" customFormat="1"/>
    <row r="40" spans="1:15" s="336" customFormat="1"/>
    <row r="41" spans="1:15" s="336" customFormat="1"/>
    <row r="42" spans="1:15" s="336" customFormat="1"/>
    <row r="43" spans="1:15" s="336" customFormat="1"/>
    <row r="44" spans="1:15" s="336" customFormat="1"/>
    <row r="45" spans="1:15" s="336" customFormat="1"/>
    <row r="46" spans="1:15" s="336" customFormat="1"/>
    <row r="47" spans="1:15" s="336" customFormat="1"/>
    <row r="48" spans="1:15" s="336" customFormat="1"/>
    <row r="49" s="336" customFormat="1"/>
    <row r="50" s="336" customFormat="1"/>
    <row r="51" s="336" customFormat="1"/>
    <row r="52" s="336" customFormat="1"/>
    <row r="53" s="336" customFormat="1"/>
    <row r="54" s="336" customFormat="1"/>
    <row r="55" s="336" customFormat="1"/>
    <row r="56" s="336" customFormat="1"/>
    <row r="57" s="336" customFormat="1"/>
    <row r="58" s="336" customFormat="1"/>
    <row r="59" s="336" customFormat="1"/>
    <row r="60" s="336" customFormat="1"/>
    <row r="61" s="336" customFormat="1"/>
    <row r="62" s="336" customFormat="1"/>
    <row r="63" s="336" customFormat="1"/>
    <row r="64" s="336" customFormat="1"/>
    <row r="65" s="336" customFormat="1"/>
    <row r="66" s="336" customFormat="1"/>
    <row r="67" s="336" customFormat="1"/>
    <row r="68" s="336" customFormat="1"/>
    <row r="69" s="336" customFormat="1"/>
    <row r="70" s="336" customFormat="1"/>
    <row r="71" s="336" customFormat="1"/>
    <row r="72" s="336" customFormat="1"/>
    <row r="73" s="336" customFormat="1"/>
    <row r="74" s="336" customFormat="1"/>
    <row r="75" s="336" customFormat="1"/>
    <row r="76" s="336" customFormat="1"/>
    <row r="77" s="336" customFormat="1"/>
    <row r="78" s="336" customFormat="1"/>
    <row r="79" s="336" customFormat="1"/>
    <row r="80" s="336" customFormat="1"/>
    <row r="81" s="336" customFormat="1"/>
    <row r="82" s="336" customFormat="1"/>
    <row r="83" s="336" customFormat="1"/>
    <row r="84" s="336" customFormat="1"/>
    <row r="85" s="336" customFormat="1"/>
    <row r="86" s="336" customFormat="1"/>
    <row r="87" s="336" customFormat="1"/>
    <row r="88" s="336" customFormat="1"/>
    <row r="89" s="336" customFormat="1"/>
    <row r="90" s="336" customFormat="1"/>
    <row r="91" s="336" customFormat="1"/>
    <row r="92" s="336" customFormat="1"/>
    <row r="93" s="336" customFormat="1"/>
  </sheetData>
  <mergeCells count="6">
    <mergeCell ref="M3:M4"/>
    <mergeCell ref="M5:M37"/>
    <mergeCell ref="B14:C17"/>
    <mergeCell ref="F14:G17"/>
    <mergeCell ref="J14:K16"/>
    <mergeCell ref="F3:I3"/>
  </mergeCells>
  <pageMargins left="0.7" right="0.7" top="0.75" bottom="0.75" header="0.3" footer="0.3"/>
  <pageSetup scale="77" orientation="landscape" r:id="rId1"/>
  <headerFooter>
    <oddFooter>&amp;C&amp;14&amp;A</oddFooter>
  </headerFooter>
  <rowBreaks count="1" manualBreakCount="1">
    <brk id="38"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BA9E1-31D8-4705-8A04-245F7BBF3FC3}">
  <sheetPr codeName="Sheet9">
    <tabColor rgb="FF002060"/>
  </sheetPr>
  <dimension ref="A1:AE79"/>
  <sheetViews>
    <sheetView showGridLines="0" showZeros="0" zoomScaleNormal="100" workbookViewId="0">
      <selection activeCell="G22" sqref="G22"/>
    </sheetView>
  </sheetViews>
  <sheetFormatPr defaultColWidth="9.140625" defaultRowHeight="12.75"/>
  <cols>
    <col min="1" max="1" width="3" style="3" customWidth="1"/>
    <col min="2" max="2" width="3.5703125" style="3" customWidth="1"/>
    <col min="3" max="3" width="19.5703125" style="3" customWidth="1"/>
    <col min="4" max="4" width="16.5703125" style="3" customWidth="1"/>
    <col min="5" max="5" width="13.140625" style="3" bestFit="1" customWidth="1"/>
    <col min="6" max="6" width="16.28515625" style="3" bestFit="1" customWidth="1"/>
    <col min="7" max="8" width="3.5703125" style="3" customWidth="1"/>
    <col min="9" max="9" width="27.28515625" style="3" customWidth="1"/>
    <col min="10" max="10" width="3.5703125" style="3" customWidth="1"/>
    <col min="11" max="11" width="12.7109375" style="3" customWidth="1"/>
    <col min="12" max="12" width="13.140625" style="3" customWidth="1"/>
    <col min="13" max="14" width="3.5703125" style="3" customWidth="1"/>
    <col min="15" max="15" width="14.7109375" style="3" customWidth="1"/>
    <col min="16" max="16" width="13.42578125" style="3" customWidth="1"/>
    <col min="17" max="17" width="22.42578125" style="3" customWidth="1"/>
    <col min="18" max="21" width="3.5703125" style="3" customWidth="1"/>
    <col min="22" max="16384" width="9.140625" style="3"/>
  </cols>
  <sheetData>
    <row r="1" spans="1:31">
      <c r="A1" s="130"/>
      <c r="B1" s="130"/>
      <c r="C1" s="130"/>
      <c r="D1" s="130"/>
      <c r="E1" s="130"/>
      <c r="F1" s="130"/>
      <c r="G1" s="130"/>
      <c r="H1" s="130"/>
      <c r="I1" s="130"/>
      <c r="J1" s="131"/>
      <c r="K1" s="131"/>
      <c r="L1" s="131"/>
      <c r="M1" s="130"/>
      <c r="N1" s="130"/>
      <c r="O1" s="136"/>
      <c r="P1" s="136"/>
      <c r="Q1" s="136"/>
      <c r="R1" s="136"/>
      <c r="S1" s="136"/>
      <c r="T1" s="136"/>
      <c r="U1" s="136"/>
      <c r="V1" s="136"/>
      <c r="W1" s="136"/>
      <c r="X1" s="136"/>
      <c r="Y1" s="136"/>
      <c r="Z1" s="136"/>
      <c r="AA1" s="136"/>
      <c r="AB1" s="136"/>
      <c r="AC1" s="136"/>
    </row>
    <row r="2" spans="1:31">
      <c r="A2" s="130"/>
      <c r="B2" s="130"/>
      <c r="C2" s="130"/>
      <c r="D2" s="130"/>
      <c r="E2" s="130"/>
      <c r="F2" s="130"/>
      <c r="G2" s="130"/>
      <c r="H2" s="130"/>
      <c r="I2" s="130"/>
      <c r="J2" s="1440" t="s">
        <v>264</v>
      </c>
      <c r="K2" s="1441"/>
      <c r="L2" s="1441"/>
      <c r="M2" s="1382"/>
      <c r="N2" s="130"/>
      <c r="O2" s="136"/>
      <c r="P2" s="136"/>
      <c r="Q2" s="136"/>
      <c r="R2" s="136"/>
      <c r="S2" s="136"/>
      <c r="T2" s="136"/>
      <c r="U2" s="136"/>
      <c r="V2" s="136"/>
      <c r="W2" s="136"/>
      <c r="X2" s="136"/>
      <c r="Y2" s="136"/>
      <c r="Z2" s="136"/>
      <c r="AA2" s="136"/>
      <c r="AB2" s="136"/>
      <c r="AC2" s="136"/>
    </row>
    <row r="3" spans="1:31">
      <c r="A3" s="130"/>
      <c r="B3" s="130"/>
      <c r="C3" s="130"/>
      <c r="D3" s="130"/>
      <c r="E3" s="130"/>
      <c r="F3" s="130"/>
      <c r="G3" s="130"/>
      <c r="H3" s="130"/>
      <c r="I3" s="130"/>
      <c r="J3" s="1442"/>
      <c r="K3" s="1441"/>
      <c r="L3" s="1441"/>
      <c r="M3" s="1382"/>
      <c r="N3" s="130"/>
      <c r="O3" s="136"/>
      <c r="P3" s="136"/>
      <c r="Q3" s="136"/>
      <c r="R3" s="136"/>
      <c r="S3" s="136"/>
      <c r="T3" s="136"/>
      <c r="U3" s="136"/>
      <c r="V3" s="136"/>
      <c r="W3" s="136"/>
      <c r="X3" s="136"/>
      <c r="Y3" s="136"/>
      <c r="Z3" s="136"/>
      <c r="AA3" s="136"/>
      <c r="AB3" s="136"/>
      <c r="AC3" s="136"/>
    </row>
    <row r="4" spans="1:31" ht="23.25">
      <c r="A4" s="130"/>
      <c r="B4" s="130"/>
      <c r="C4" s="130"/>
      <c r="D4" s="130"/>
      <c r="E4" s="1443" t="s">
        <v>265</v>
      </c>
      <c r="F4" s="1444"/>
      <c r="G4" s="1444"/>
      <c r="H4" s="130"/>
      <c r="I4" s="130"/>
      <c r="J4" s="1458" t="s">
        <v>266</v>
      </c>
      <c r="K4" s="1459"/>
      <c r="L4" s="1459"/>
      <c r="M4" s="1382"/>
      <c r="N4" s="130"/>
      <c r="O4" s="136"/>
      <c r="P4" s="136"/>
      <c r="Q4" s="136"/>
      <c r="R4" s="136"/>
      <c r="S4" s="136"/>
      <c r="T4" s="136"/>
      <c r="U4" s="136"/>
      <c r="V4" s="136"/>
      <c r="W4" s="136"/>
      <c r="X4" s="136"/>
      <c r="Y4" s="136"/>
      <c r="Z4" s="136"/>
      <c r="AA4" s="136"/>
      <c r="AB4" s="136"/>
      <c r="AC4" s="136"/>
    </row>
    <row r="5" spans="1:31">
      <c r="A5" s="130"/>
      <c r="B5" s="130"/>
      <c r="C5" s="130"/>
      <c r="D5" s="130"/>
      <c r="E5" s="130"/>
      <c r="F5" s="130"/>
      <c r="G5" s="130"/>
      <c r="H5" s="130"/>
      <c r="I5" s="130"/>
      <c r="J5" s="1460"/>
      <c r="K5" s="1459"/>
      <c r="L5" s="1459"/>
      <c r="M5" s="1382"/>
      <c r="N5" s="130"/>
      <c r="O5" s="136"/>
      <c r="P5" s="136"/>
      <c r="Q5" s="136"/>
      <c r="R5" s="136"/>
      <c r="S5" s="136"/>
      <c r="T5" s="136"/>
      <c r="U5" s="136"/>
      <c r="V5" s="136"/>
      <c r="W5" s="136"/>
      <c r="X5" s="136"/>
      <c r="Y5" s="136"/>
      <c r="Z5" s="136"/>
      <c r="AA5" s="136"/>
      <c r="AB5" s="136"/>
      <c r="AC5" s="136"/>
    </row>
    <row r="6" spans="1:31">
      <c r="A6" s="130"/>
      <c r="B6" s="130"/>
      <c r="C6" s="130"/>
      <c r="D6" s="130"/>
      <c r="E6" s="130"/>
      <c r="F6" s="130"/>
      <c r="G6" s="130"/>
      <c r="H6" s="130"/>
      <c r="I6" s="130"/>
      <c r="J6" s="1460"/>
      <c r="K6" s="1459"/>
      <c r="L6" s="1459"/>
      <c r="M6" s="1382"/>
      <c r="N6" s="130"/>
      <c r="O6" s="136"/>
      <c r="P6" s="136"/>
      <c r="Q6" s="136"/>
      <c r="R6" s="136"/>
      <c r="S6" s="136"/>
      <c r="T6" s="136"/>
      <c r="U6" s="136"/>
      <c r="V6" s="136"/>
      <c r="W6" s="136"/>
      <c r="X6" s="136"/>
      <c r="Y6" s="136"/>
      <c r="Z6" s="136"/>
      <c r="AA6" s="136"/>
      <c r="AB6" s="136"/>
      <c r="AC6" s="136"/>
    </row>
    <row r="7" spans="1:31">
      <c r="A7" s="130"/>
      <c r="B7" s="130"/>
      <c r="C7" s="130"/>
      <c r="D7" s="130"/>
      <c r="E7" s="130"/>
      <c r="F7" s="130"/>
      <c r="G7" s="130"/>
      <c r="H7" s="130"/>
      <c r="I7" s="130"/>
      <c r="J7" s="1460"/>
      <c r="K7" s="1459"/>
      <c r="L7" s="1459"/>
      <c r="M7" s="1382"/>
      <c r="N7" s="130"/>
      <c r="O7" s="136"/>
      <c r="P7" s="136"/>
      <c r="Q7" s="136"/>
      <c r="R7" s="136"/>
      <c r="S7" s="136"/>
      <c r="T7" s="136"/>
      <c r="U7" s="136"/>
      <c r="V7" s="136"/>
      <c r="W7" s="136"/>
      <c r="X7" s="136"/>
      <c r="Y7" s="136"/>
      <c r="Z7" s="136"/>
      <c r="AA7" s="136"/>
      <c r="AB7" s="136"/>
      <c r="AC7" s="136"/>
    </row>
    <row r="8" spans="1:31" ht="21">
      <c r="A8" s="98" t="s">
        <v>267</v>
      </c>
      <c r="B8" s="130"/>
      <c r="C8" s="130"/>
      <c r="D8" s="130"/>
      <c r="E8" s="130"/>
      <c r="F8" s="130"/>
      <c r="G8" s="130"/>
      <c r="H8" s="130"/>
      <c r="I8" s="130"/>
      <c r="J8" s="1460"/>
      <c r="K8" s="1459"/>
      <c r="L8" s="1459"/>
      <c r="M8" s="1382"/>
      <c r="N8" s="130"/>
      <c r="O8" s="136"/>
      <c r="P8" s="136"/>
      <c r="Q8" s="136"/>
      <c r="R8" s="136"/>
      <c r="S8" s="136"/>
      <c r="T8" s="136"/>
      <c r="U8" s="136"/>
      <c r="V8" s="136"/>
      <c r="W8" s="136"/>
      <c r="X8" s="136"/>
      <c r="Y8" s="136"/>
      <c r="Z8" s="136"/>
      <c r="AA8" s="136"/>
      <c r="AB8" s="136"/>
      <c r="AC8" s="136"/>
    </row>
    <row r="9" spans="1:31">
      <c r="A9" s="130"/>
      <c r="B9" s="130"/>
      <c r="C9" s="130"/>
      <c r="D9" s="130"/>
      <c r="E9" s="130"/>
      <c r="F9" s="130"/>
      <c r="G9" s="130"/>
      <c r="H9" s="130"/>
      <c r="I9" s="130"/>
      <c r="J9" s="1460"/>
      <c r="K9" s="1459"/>
      <c r="L9" s="1459"/>
      <c r="M9" s="1382"/>
      <c r="N9" s="130"/>
      <c r="O9" s="136"/>
      <c r="P9" s="136"/>
      <c r="Q9" s="136"/>
      <c r="R9" s="136"/>
      <c r="S9" s="136"/>
      <c r="T9" s="136"/>
      <c r="U9" s="136"/>
      <c r="V9" s="136"/>
      <c r="W9" s="136"/>
      <c r="X9" s="136"/>
      <c r="Y9" s="136"/>
      <c r="Z9" s="136"/>
      <c r="AA9" s="136"/>
      <c r="AB9" s="136"/>
      <c r="AC9" s="136"/>
    </row>
    <row r="10" spans="1:31">
      <c r="A10" s="130"/>
      <c r="B10" s="130"/>
      <c r="C10" s="130"/>
      <c r="D10" s="130"/>
      <c r="E10" s="130"/>
      <c r="F10" s="130"/>
      <c r="G10" s="130"/>
      <c r="H10" s="130"/>
      <c r="I10" s="130"/>
      <c r="J10" s="1460"/>
      <c r="K10" s="1459"/>
      <c r="L10" s="1459"/>
      <c r="M10" s="1382"/>
      <c r="N10" s="130"/>
      <c r="O10" s="136"/>
      <c r="P10" s="136"/>
      <c r="Q10" s="136"/>
      <c r="R10" s="136"/>
      <c r="S10" s="136"/>
      <c r="T10" s="136"/>
      <c r="U10" s="136"/>
      <c r="V10" s="136"/>
      <c r="W10" s="136"/>
      <c r="X10" s="136"/>
      <c r="Y10" s="136"/>
      <c r="Z10" s="136"/>
      <c r="AA10" s="136"/>
      <c r="AB10" s="136"/>
      <c r="AC10" s="136"/>
    </row>
    <row r="11" spans="1:31" ht="13.5" thickBot="1">
      <c r="A11" s="102"/>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row>
    <row r="12" spans="1:31" ht="54" customHeight="1">
      <c r="A12" s="102"/>
      <c r="B12" s="1505"/>
      <c r="C12" s="1506"/>
      <c r="D12" s="103"/>
      <c r="E12" s="103"/>
      <c r="F12" s="1509" t="s">
        <v>268</v>
      </c>
      <c r="G12" s="1506"/>
      <c r="H12" s="1506"/>
      <c r="I12" s="1506"/>
      <c r="J12" s="1506"/>
      <c r="K12" s="1506"/>
      <c r="L12" s="1506"/>
      <c r="M12" s="103"/>
      <c r="N12" s="103"/>
      <c r="O12" s="1487" t="s">
        <v>269</v>
      </c>
      <c r="P12" s="1488"/>
      <c r="Q12" s="1489"/>
      <c r="R12" s="1490"/>
      <c r="S12" s="1491"/>
      <c r="T12" s="1491"/>
      <c r="U12" s="1492"/>
      <c r="V12" s="102"/>
      <c r="W12" s="1493"/>
      <c r="X12" s="1493"/>
      <c r="Y12" s="104"/>
      <c r="Z12" s="102"/>
      <c r="AA12" s="102"/>
      <c r="AB12" s="102"/>
      <c r="AC12" s="102"/>
      <c r="AD12" s="102"/>
      <c r="AE12" s="102"/>
    </row>
    <row r="13" spans="1:31" ht="12" customHeight="1" thickBot="1">
      <c r="A13" s="102"/>
      <c r="B13" s="1507"/>
      <c r="C13" s="1508"/>
      <c r="E13" s="105"/>
      <c r="F13" s="106"/>
      <c r="G13" s="106"/>
      <c r="H13" s="106"/>
      <c r="I13" s="106"/>
      <c r="J13" s="106"/>
      <c r="K13" s="106"/>
      <c r="L13" s="106"/>
      <c r="M13" s="106"/>
      <c r="N13" s="106"/>
      <c r="O13" s="106"/>
      <c r="P13" s="106"/>
      <c r="Q13" s="106"/>
      <c r="R13" s="106"/>
      <c r="S13" s="106"/>
      <c r="T13" s="106"/>
      <c r="U13" s="877"/>
      <c r="V13" s="102"/>
      <c r="W13" s="102"/>
      <c r="X13" s="102"/>
      <c r="Y13" s="104"/>
      <c r="Z13" s="102"/>
      <c r="AA13" s="102"/>
      <c r="AB13" s="102"/>
      <c r="AC13" s="102"/>
      <c r="AD13" s="102"/>
      <c r="AE13" s="102"/>
    </row>
    <row r="14" spans="1:31" s="107" customFormat="1">
      <c r="A14" s="102"/>
      <c r="B14" s="1514" t="s">
        <v>5</v>
      </c>
      <c r="C14" s="1515"/>
      <c r="D14" s="1449" t="str">
        <f>PartName</f>
        <v>Lever</v>
      </c>
      <c r="E14" s="1450"/>
      <c r="F14" s="1451"/>
      <c r="G14" s="1452" t="s">
        <v>270</v>
      </c>
      <c r="H14" s="1453"/>
      <c r="I14" s="1454"/>
      <c r="J14" s="1455"/>
      <c r="K14" s="1456"/>
      <c r="L14" s="1456"/>
      <c r="M14" s="1456"/>
      <c r="N14" s="1457"/>
      <c r="O14" s="1483" t="s">
        <v>271</v>
      </c>
      <c r="P14" s="1484"/>
      <c r="Q14" s="1455"/>
      <c r="R14" s="1456"/>
      <c r="S14" s="1456"/>
      <c r="T14" s="1456"/>
      <c r="U14" s="1494"/>
      <c r="V14" s="102"/>
      <c r="W14" s="102"/>
      <c r="X14" s="102"/>
      <c r="Y14" s="104"/>
      <c r="Z14" s="102"/>
      <c r="AA14" s="102"/>
      <c r="AB14" s="102"/>
      <c r="AC14" s="102"/>
      <c r="AD14" s="102"/>
      <c r="AE14" s="102"/>
    </row>
    <row r="15" spans="1:31" s="107" customFormat="1">
      <c r="A15" s="102"/>
      <c r="B15" s="1498" t="s">
        <v>272</v>
      </c>
      <c r="C15" s="1499"/>
      <c r="D15" s="1500" t="str">
        <f>DrawingNumber</f>
        <v>GH 675612</v>
      </c>
      <c r="E15" s="1510"/>
      <c r="F15" s="1511"/>
      <c r="G15" s="1498" t="s">
        <v>273</v>
      </c>
      <c r="H15" s="1512"/>
      <c r="I15" s="1513"/>
      <c r="J15" s="1495"/>
      <c r="K15" s="1496"/>
      <c r="L15" s="1496"/>
      <c r="M15" s="1496"/>
      <c r="N15" s="1504"/>
      <c r="O15" s="1485" t="s">
        <v>274</v>
      </c>
      <c r="P15" s="1486"/>
      <c r="Q15" s="1495"/>
      <c r="R15" s="1496"/>
      <c r="S15" s="1496"/>
      <c r="T15" s="1496"/>
      <c r="U15" s="1497"/>
      <c r="V15" s="102"/>
      <c r="W15" s="102"/>
      <c r="X15" s="102"/>
      <c r="Y15" s="104"/>
      <c r="Z15" s="102"/>
      <c r="AA15" s="102"/>
      <c r="AB15" s="102"/>
      <c r="AC15" s="102"/>
      <c r="AD15" s="102"/>
      <c r="AE15" s="102"/>
    </row>
    <row r="16" spans="1:31" s="107" customFormat="1">
      <c r="A16" s="102"/>
      <c r="B16" s="1498" t="s">
        <v>275</v>
      </c>
      <c r="C16" s="1499"/>
      <c r="D16" s="1500" t="str">
        <f>EngRevLevel</f>
        <v>C</v>
      </c>
      <c r="E16" s="1501"/>
      <c r="F16" s="1502"/>
      <c r="G16" s="878" t="s">
        <v>276</v>
      </c>
      <c r="H16" s="108"/>
      <c r="I16" s="109"/>
      <c r="J16" s="1503"/>
      <c r="K16" s="1496"/>
      <c r="L16" s="1496"/>
      <c r="M16" s="1496"/>
      <c r="N16" s="1504"/>
      <c r="O16" s="1485" t="s">
        <v>277</v>
      </c>
      <c r="P16" s="1486"/>
      <c r="Q16" s="1495"/>
      <c r="R16" s="1496"/>
      <c r="S16" s="1496"/>
      <c r="T16" s="1496"/>
      <c r="U16" s="1497"/>
      <c r="V16" s="102"/>
      <c r="W16" s="102"/>
      <c r="X16" s="102"/>
      <c r="Y16" s="104"/>
      <c r="Z16" s="102"/>
      <c r="AA16" s="102"/>
      <c r="AB16" s="102"/>
      <c r="AC16" s="102"/>
      <c r="AD16" s="102"/>
      <c r="AE16" s="102"/>
    </row>
    <row r="17" spans="1:31" s="107" customFormat="1" ht="13.5" thickBot="1">
      <c r="A17" s="102"/>
      <c r="B17" s="1464" t="s">
        <v>278</v>
      </c>
      <c r="C17" s="1465"/>
      <c r="D17" s="1466"/>
      <c r="E17" s="1467"/>
      <c r="F17" s="1468"/>
      <c r="G17" s="1469" t="s">
        <v>279</v>
      </c>
      <c r="H17" s="1470"/>
      <c r="I17" s="1471"/>
      <c r="J17" s="1461" t="str">
        <f>SupplierPlantName</f>
        <v>Raimes Gear Tech - Tennessee Plant</v>
      </c>
      <c r="K17" s="1461"/>
      <c r="L17" s="1461"/>
      <c r="M17" s="1461"/>
      <c r="N17" s="1462"/>
      <c r="O17" s="1481" t="s">
        <v>280</v>
      </c>
      <c r="P17" s="1482"/>
      <c r="Q17" s="1478"/>
      <c r="R17" s="1479"/>
      <c r="S17" s="1479"/>
      <c r="T17" s="1479"/>
      <c r="U17" s="1480"/>
      <c r="V17" s="102"/>
      <c r="W17" s="102"/>
      <c r="X17" s="102"/>
      <c r="Y17" s="104"/>
      <c r="Z17" s="102"/>
      <c r="AA17" s="102"/>
      <c r="AB17" s="102"/>
      <c r="AC17" s="102"/>
      <c r="AD17" s="102"/>
      <c r="AE17" s="102"/>
    </row>
    <row r="18" spans="1:31" ht="25.5" customHeight="1" thickBot="1">
      <c r="A18" s="102"/>
      <c r="B18" s="649"/>
      <c r="U18" s="765"/>
      <c r="V18" s="102"/>
      <c r="W18" s="102"/>
      <c r="X18" s="102"/>
      <c r="Y18" s="104"/>
      <c r="Z18" s="102"/>
      <c r="AA18" s="102"/>
      <c r="AB18" s="102"/>
      <c r="AC18" s="102"/>
      <c r="AD18" s="102"/>
      <c r="AE18" s="102"/>
    </row>
    <row r="19" spans="1:31" ht="26.25" customHeight="1">
      <c r="A19" s="102"/>
      <c r="B19" s="1472" t="s">
        <v>281</v>
      </c>
      <c r="C19" s="1474" t="s">
        <v>282</v>
      </c>
      <c r="D19" s="1474" t="s">
        <v>283</v>
      </c>
      <c r="E19" s="1463" t="s">
        <v>284</v>
      </c>
      <c r="F19" s="1463" t="s">
        <v>285</v>
      </c>
      <c r="G19" s="1447" t="s">
        <v>286</v>
      </c>
      <c r="H19" s="1447" t="s">
        <v>287</v>
      </c>
      <c r="I19" s="1463" t="s">
        <v>288</v>
      </c>
      <c r="J19" s="1447" t="s">
        <v>289</v>
      </c>
      <c r="K19" s="1445" t="s">
        <v>290</v>
      </c>
      <c r="L19" s="1446"/>
      <c r="M19" s="1447" t="s">
        <v>291</v>
      </c>
      <c r="N19" s="1447" t="s">
        <v>292</v>
      </c>
      <c r="O19" s="1463" t="s">
        <v>293</v>
      </c>
      <c r="P19" s="1463" t="s">
        <v>294</v>
      </c>
      <c r="Q19" s="1463" t="s">
        <v>295</v>
      </c>
      <c r="R19" s="1476"/>
      <c r="S19" s="1476"/>
      <c r="T19" s="1476"/>
      <c r="U19" s="1477"/>
      <c r="V19" s="102"/>
      <c r="W19" s="102"/>
      <c r="X19" s="102"/>
      <c r="Y19" s="104"/>
      <c r="Z19" s="102"/>
      <c r="AA19" s="102"/>
      <c r="AB19" s="102"/>
      <c r="AC19" s="102"/>
      <c r="AD19" s="102"/>
      <c r="AE19" s="102"/>
    </row>
    <row r="20" spans="1:31" s="115" customFormat="1" ht="72" customHeight="1" thickBot="1">
      <c r="A20" s="110"/>
      <c r="B20" s="1473"/>
      <c r="C20" s="1475"/>
      <c r="D20" s="1475"/>
      <c r="E20" s="1448"/>
      <c r="F20" s="1448"/>
      <c r="G20" s="1448"/>
      <c r="H20" s="1448"/>
      <c r="I20" s="1448"/>
      <c r="J20" s="1448"/>
      <c r="K20" s="111" t="s">
        <v>296</v>
      </c>
      <c r="L20" s="111" t="s">
        <v>297</v>
      </c>
      <c r="M20" s="1448"/>
      <c r="N20" s="1448"/>
      <c r="O20" s="1448"/>
      <c r="P20" s="1448"/>
      <c r="Q20" s="111" t="s">
        <v>298</v>
      </c>
      <c r="R20" s="112" t="s">
        <v>286</v>
      </c>
      <c r="S20" s="112" t="s">
        <v>289</v>
      </c>
      <c r="T20" s="112" t="s">
        <v>291</v>
      </c>
      <c r="U20" s="113" t="s">
        <v>292</v>
      </c>
      <c r="V20" s="110"/>
      <c r="W20" s="110"/>
      <c r="X20" s="110"/>
      <c r="Y20" s="114"/>
      <c r="Z20" s="110"/>
      <c r="AA20" s="110"/>
      <c r="AB20" s="110"/>
      <c r="AC20" s="110"/>
      <c r="AD20" s="110"/>
      <c r="AE20" s="110"/>
    </row>
    <row r="21" spans="1:31" s="121" customFormat="1" ht="20.100000000000001" customHeight="1">
      <c r="A21" s="116"/>
      <c r="B21" s="879"/>
      <c r="C21" s="879"/>
      <c r="D21" s="880"/>
      <c r="E21" s="117"/>
      <c r="F21" s="117"/>
      <c r="G21" s="118"/>
      <c r="H21" s="118"/>
      <c r="I21" s="117"/>
      <c r="J21" s="118"/>
      <c r="K21" s="117"/>
      <c r="L21" s="117"/>
      <c r="M21" s="118"/>
      <c r="N21" s="119">
        <f t="shared" ref="N21:N50" si="0">G21*J21*M21</f>
        <v>0</v>
      </c>
      <c r="O21" s="552"/>
      <c r="P21" s="552"/>
      <c r="Q21" s="552"/>
      <c r="R21" s="553"/>
      <c r="S21" s="553"/>
      <c r="T21" s="553"/>
      <c r="U21" s="881">
        <f t="shared" ref="U21:U50" si="1">R21*S21*T21</f>
        <v>0</v>
      </c>
      <c r="V21" s="116"/>
      <c r="W21" s="116"/>
      <c r="X21" s="116"/>
      <c r="Y21" s="120"/>
      <c r="Z21" s="116"/>
      <c r="AA21" s="116"/>
      <c r="AB21" s="116"/>
      <c r="AC21" s="116"/>
      <c r="AD21" s="116"/>
      <c r="AE21" s="116"/>
    </row>
    <row r="22" spans="1:31" s="121" customFormat="1" ht="20.100000000000001" customHeight="1">
      <c r="A22" s="116"/>
      <c r="B22" s="1106"/>
      <c r="C22" s="1106"/>
      <c r="D22" s="122"/>
      <c r="E22" s="123"/>
      <c r="F22" s="123"/>
      <c r="G22" s="124"/>
      <c r="H22" s="124"/>
      <c r="I22" s="123"/>
      <c r="J22" s="124"/>
      <c r="K22" s="123"/>
      <c r="L22" s="123"/>
      <c r="M22" s="124"/>
      <c r="N22" s="119">
        <f t="shared" si="0"/>
        <v>0</v>
      </c>
      <c r="O22" s="554"/>
      <c r="P22" s="554"/>
      <c r="Q22" s="554"/>
      <c r="R22" s="555"/>
      <c r="S22" s="555"/>
      <c r="T22" s="555"/>
      <c r="U22" s="881">
        <f t="shared" si="1"/>
        <v>0</v>
      </c>
      <c r="V22" s="116"/>
      <c r="W22" s="116"/>
      <c r="X22" s="116"/>
      <c r="Y22" s="120"/>
      <c r="Z22" s="116"/>
      <c r="AA22" s="116"/>
      <c r="AB22" s="116"/>
      <c r="AC22" s="116"/>
      <c r="AD22" s="116"/>
      <c r="AE22" s="116"/>
    </row>
    <row r="23" spans="1:31" s="121" customFormat="1" ht="20.100000000000001" customHeight="1">
      <c r="A23" s="116"/>
      <c r="B23" s="1106"/>
      <c r="C23" s="1106"/>
      <c r="D23" s="122"/>
      <c r="E23" s="123"/>
      <c r="F23" s="123"/>
      <c r="G23" s="124"/>
      <c r="H23" s="124"/>
      <c r="I23" s="123"/>
      <c r="J23" s="124"/>
      <c r="K23" s="123"/>
      <c r="L23" s="123"/>
      <c r="M23" s="124"/>
      <c r="N23" s="119">
        <f t="shared" si="0"/>
        <v>0</v>
      </c>
      <c r="O23" s="554"/>
      <c r="P23" s="554"/>
      <c r="Q23" s="554"/>
      <c r="R23" s="555"/>
      <c r="S23" s="555"/>
      <c r="T23" s="555"/>
      <c r="U23" s="881">
        <f t="shared" si="1"/>
        <v>0</v>
      </c>
      <c r="V23" s="116"/>
      <c r="W23" s="116"/>
      <c r="X23" s="116"/>
      <c r="Y23" s="120"/>
      <c r="Z23" s="116"/>
      <c r="AA23" s="116"/>
      <c r="AB23" s="116"/>
      <c r="AC23" s="116"/>
      <c r="AD23" s="116"/>
      <c r="AE23" s="116"/>
    </row>
    <row r="24" spans="1:31" s="121" customFormat="1" ht="20.100000000000001" customHeight="1">
      <c r="A24" s="116"/>
      <c r="B24" s="1106"/>
      <c r="C24" s="1106"/>
      <c r="D24" s="122"/>
      <c r="E24" s="123"/>
      <c r="F24" s="123"/>
      <c r="G24" s="124"/>
      <c r="H24" s="124"/>
      <c r="I24" s="123"/>
      <c r="J24" s="124"/>
      <c r="K24" s="123"/>
      <c r="L24" s="123"/>
      <c r="M24" s="124"/>
      <c r="N24" s="119">
        <f t="shared" si="0"/>
        <v>0</v>
      </c>
      <c r="O24" s="554"/>
      <c r="P24" s="554"/>
      <c r="Q24" s="554"/>
      <c r="R24" s="555"/>
      <c r="S24" s="555"/>
      <c r="T24" s="555"/>
      <c r="U24" s="881">
        <f t="shared" si="1"/>
        <v>0</v>
      </c>
      <c r="V24" s="116"/>
      <c r="W24" s="116"/>
      <c r="X24" s="116"/>
      <c r="Y24" s="120"/>
      <c r="Z24" s="116"/>
      <c r="AA24" s="116"/>
      <c r="AB24" s="116"/>
      <c r="AC24" s="116"/>
      <c r="AD24" s="116"/>
      <c r="AE24" s="116"/>
    </row>
    <row r="25" spans="1:31" s="121" customFormat="1" ht="20.100000000000001" customHeight="1">
      <c r="A25" s="116"/>
      <c r="B25" s="1106"/>
      <c r="C25" s="1106"/>
      <c r="D25" s="122"/>
      <c r="E25" s="123"/>
      <c r="F25" s="123"/>
      <c r="G25" s="124"/>
      <c r="H25" s="124"/>
      <c r="I25" s="123"/>
      <c r="J25" s="124"/>
      <c r="K25" s="123"/>
      <c r="L25" s="123"/>
      <c r="M25" s="124"/>
      <c r="N25" s="119">
        <f t="shared" si="0"/>
        <v>0</v>
      </c>
      <c r="O25" s="554"/>
      <c r="P25" s="554"/>
      <c r="Q25" s="554"/>
      <c r="R25" s="555"/>
      <c r="S25" s="555"/>
      <c r="T25" s="555"/>
      <c r="U25" s="881">
        <f t="shared" si="1"/>
        <v>0</v>
      </c>
      <c r="V25" s="116"/>
      <c r="W25" s="116"/>
      <c r="X25" s="116"/>
      <c r="Y25" s="120"/>
      <c r="Z25" s="116"/>
      <c r="AA25" s="116"/>
      <c r="AB25" s="116"/>
      <c r="AC25" s="116"/>
      <c r="AD25" s="116"/>
      <c r="AE25" s="116"/>
    </row>
    <row r="26" spans="1:31" s="121" customFormat="1" ht="20.100000000000001" customHeight="1">
      <c r="A26" s="116"/>
      <c r="B26" s="1106"/>
      <c r="C26" s="1106"/>
      <c r="D26" s="122"/>
      <c r="E26" s="123"/>
      <c r="F26" s="123"/>
      <c r="G26" s="124"/>
      <c r="H26" s="124"/>
      <c r="I26" s="123"/>
      <c r="J26" s="124"/>
      <c r="K26" s="123"/>
      <c r="L26" s="123"/>
      <c r="M26" s="124"/>
      <c r="N26" s="119">
        <f t="shared" si="0"/>
        <v>0</v>
      </c>
      <c r="O26" s="554"/>
      <c r="P26" s="554"/>
      <c r="Q26" s="554"/>
      <c r="R26" s="555"/>
      <c r="S26" s="555"/>
      <c r="T26" s="555"/>
      <c r="U26" s="881">
        <f t="shared" si="1"/>
        <v>0</v>
      </c>
      <c r="V26" s="116"/>
      <c r="W26" s="116"/>
      <c r="X26" s="116"/>
      <c r="Y26" s="120"/>
      <c r="Z26" s="116"/>
      <c r="AA26" s="116"/>
      <c r="AB26" s="116"/>
      <c r="AC26" s="116"/>
      <c r="AD26" s="116"/>
      <c r="AE26" s="116"/>
    </row>
    <row r="27" spans="1:31" s="121" customFormat="1" ht="20.100000000000001" customHeight="1">
      <c r="A27" s="116"/>
      <c r="B27" s="1106"/>
      <c r="C27" s="1106"/>
      <c r="D27" s="122"/>
      <c r="E27" s="123"/>
      <c r="F27" s="123"/>
      <c r="G27" s="124"/>
      <c r="H27" s="124"/>
      <c r="I27" s="123"/>
      <c r="J27" s="124"/>
      <c r="K27" s="123"/>
      <c r="L27" s="123"/>
      <c r="M27" s="124"/>
      <c r="N27" s="119">
        <f t="shared" si="0"/>
        <v>0</v>
      </c>
      <c r="O27" s="554"/>
      <c r="P27" s="554"/>
      <c r="Q27" s="554"/>
      <c r="R27" s="555"/>
      <c r="S27" s="555"/>
      <c r="T27" s="555"/>
      <c r="U27" s="881">
        <f t="shared" si="1"/>
        <v>0</v>
      </c>
      <c r="V27" s="116"/>
      <c r="W27" s="116"/>
      <c r="X27" s="116"/>
      <c r="Y27" s="120"/>
      <c r="Z27" s="116"/>
      <c r="AA27" s="116"/>
      <c r="AB27" s="116"/>
      <c r="AC27" s="116"/>
      <c r="AD27" s="116"/>
      <c r="AE27" s="116"/>
    </row>
    <row r="28" spans="1:31" s="121" customFormat="1" ht="20.100000000000001" customHeight="1">
      <c r="A28" s="116"/>
      <c r="B28" s="1106"/>
      <c r="C28" s="1106"/>
      <c r="D28" s="122"/>
      <c r="E28" s="123"/>
      <c r="F28" s="123"/>
      <c r="G28" s="124"/>
      <c r="H28" s="124"/>
      <c r="I28" s="123"/>
      <c r="J28" s="124"/>
      <c r="K28" s="123"/>
      <c r="L28" s="123"/>
      <c r="M28" s="124"/>
      <c r="N28" s="119">
        <f t="shared" si="0"/>
        <v>0</v>
      </c>
      <c r="O28" s="554"/>
      <c r="P28" s="554"/>
      <c r="Q28" s="554"/>
      <c r="R28" s="555"/>
      <c r="S28" s="555"/>
      <c r="T28" s="555"/>
      <c r="U28" s="881">
        <f t="shared" si="1"/>
        <v>0</v>
      </c>
      <c r="V28" s="116"/>
      <c r="W28" s="116"/>
      <c r="X28" s="116"/>
      <c r="Y28" s="120"/>
      <c r="Z28" s="116"/>
      <c r="AA28" s="116"/>
      <c r="AB28" s="116"/>
      <c r="AC28" s="116"/>
      <c r="AD28" s="116"/>
      <c r="AE28" s="116"/>
    </row>
    <row r="29" spans="1:31" s="121" customFormat="1" ht="20.100000000000001" customHeight="1">
      <c r="A29" s="116"/>
      <c r="B29" s="1106"/>
      <c r="C29" s="1106"/>
      <c r="D29" s="122"/>
      <c r="E29" s="123"/>
      <c r="F29" s="123"/>
      <c r="G29" s="124"/>
      <c r="H29" s="124"/>
      <c r="I29" s="123"/>
      <c r="J29" s="124"/>
      <c r="K29" s="123"/>
      <c r="L29" s="123"/>
      <c r="M29" s="124"/>
      <c r="N29" s="119">
        <f t="shared" si="0"/>
        <v>0</v>
      </c>
      <c r="O29" s="554"/>
      <c r="P29" s="554"/>
      <c r="Q29" s="554"/>
      <c r="R29" s="555"/>
      <c r="S29" s="555"/>
      <c r="T29" s="555"/>
      <c r="U29" s="881">
        <f t="shared" si="1"/>
        <v>0</v>
      </c>
      <c r="V29" s="116"/>
      <c r="W29" s="116"/>
      <c r="X29" s="116"/>
      <c r="Y29" s="120"/>
      <c r="Z29" s="116"/>
      <c r="AA29" s="116"/>
      <c r="AB29" s="116"/>
      <c r="AC29" s="116"/>
      <c r="AD29" s="116"/>
      <c r="AE29" s="116"/>
    </row>
    <row r="30" spans="1:31" s="121" customFormat="1" ht="20.100000000000001" customHeight="1">
      <c r="A30" s="116"/>
      <c r="B30" s="1106"/>
      <c r="C30" s="1106"/>
      <c r="D30" s="122"/>
      <c r="E30" s="123"/>
      <c r="F30" s="123"/>
      <c r="G30" s="124"/>
      <c r="H30" s="124"/>
      <c r="I30" s="123"/>
      <c r="J30" s="124"/>
      <c r="K30" s="123"/>
      <c r="L30" s="123"/>
      <c r="M30" s="124"/>
      <c r="N30" s="119">
        <f t="shared" si="0"/>
        <v>0</v>
      </c>
      <c r="O30" s="554"/>
      <c r="P30" s="554"/>
      <c r="Q30" s="554"/>
      <c r="R30" s="555"/>
      <c r="S30" s="555"/>
      <c r="T30" s="555"/>
      <c r="U30" s="881">
        <f t="shared" si="1"/>
        <v>0</v>
      </c>
      <c r="V30" s="116"/>
      <c r="W30" s="116"/>
      <c r="X30" s="116"/>
      <c r="Y30" s="120"/>
      <c r="Z30" s="116"/>
      <c r="AA30" s="116"/>
      <c r="AB30" s="116"/>
      <c r="AC30" s="116"/>
      <c r="AD30" s="116"/>
      <c r="AE30" s="116"/>
    </row>
    <row r="31" spans="1:31" s="121" customFormat="1" ht="20.100000000000001" customHeight="1">
      <c r="A31" s="116"/>
      <c r="B31" s="1106"/>
      <c r="C31" s="1106"/>
      <c r="D31" s="122"/>
      <c r="E31" s="123"/>
      <c r="F31" s="123"/>
      <c r="G31" s="124"/>
      <c r="H31" s="124"/>
      <c r="I31" s="123"/>
      <c r="J31" s="124"/>
      <c r="K31" s="123"/>
      <c r="L31" s="123"/>
      <c r="M31" s="124"/>
      <c r="N31" s="119">
        <f t="shared" si="0"/>
        <v>0</v>
      </c>
      <c r="O31" s="554"/>
      <c r="P31" s="554"/>
      <c r="Q31" s="554"/>
      <c r="R31" s="555"/>
      <c r="S31" s="555"/>
      <c r="T31" s="555"/>
      <c r="U31" s="881">
        <f t="shared" si="1"/>
        <v>0</v>
      </c>
      <c r="V31" s="116"/>
      <c r="W31" s="116"/>
      <c r="X31" s="116"/>
      <c r="Y31" s="120"/>
      <c r="Z31" s="116"/>
      <c r="AA31" s="116"/>
      <c r="AB31" s="116"/>
      <c r="AC31" s="116"/>
      <c r="AD31" s="116"/>
      <c r="AE31" s="116"/>
    </row>
    <row r="32" spans="1:31" s="121" customFormat="1" ht="20.100000000000001" customHeight="1">
      <c r="A32" s="116"/>
      <c r="B32" s="1106"/>
      <c r="C32" s="1106"/>
      <c r="D32" s="122"/>
      <c r="E32" s="123"/>
      <c r="F32" s="123"/>
      <c r="G32" s="124"/>
      <c r="H32" s="124"/>
      <c r="I32" s="123"/>
      <c r="J32" s="124"/>
      <c r="K32" s="123"/>
      <c r="L32" s="123"/>
      <c r="M32" s="124"/>
      <c r="N32" s="119">
        <f t="shared" si="0"/>
        <v>0</v>
      </c>
      <c r="O32" s="554"/>
      <c r="P32" s="554"/>
      <c r="Q32" s="554"/>
      <c r="R32" s="555"/>
      <c r="S32" s="555"/>
      <c r="T32" s="555"/>
      <c r="U32" s="881">
        <f t="shared" si="1"/>
        <v>0</v>
      </c>
      <c r="V32" s="116"/>
      <c r="W32" s="116"/>
      <c r="X32" s="116"/>
      <c r="Y32" s="120"/>
      <c r="Z32" s="116"/>
      <c r="AA32" s="116"/>
      <c r="AB32" s="116"/>
      <c r="AC32" s="116"/>
      <c r="AD32" s="116"/>
      <c r="AE32" s="116"/>
    </row>
    <row r="33" spans="1:31" s="121" customFormat="1" ht="20.100000000000001" customHeight="1">
      <c r="A33" s="116"/>
      <c r="B33" s="1106"/>
      <c r="C33" s="1106"/>
      <c r="D33" s="122"/>
      <c r="E33" s="123"/>
      <c r="F33" s="123"/>
      <c r="G33" s="124"/>
      <c r="H33" s="124"/>
      <c r="I33" s="123"/>
      <c r="J33" s="124"/>
      <c r="K33" s="123"/>
      <c r="L33" s="123"/>
      <c r="M33" s="124"/>
      <c r="N33" s="119">
        <f t="shared" si="0"/>
        <v>0</v>
      </c>
      <c r="O33" s="554"/>
      <c r="P33" s="554"/>
      <c r="Q33" s="554"/>
      <c r="R33" s="555"/>
      <c r="S33" s="555"/>
      <c r="T33" s="555"/>
      <c r="U33" s="881">
        <f t="shared" si="1"/>
        <v>0</v>
      </c>
      <c r="V33" s="116"/>
      <c r="W33" s="116"/>
      <c r="X33" s="116"/>
      <c r="Y33" s="120"/>
      <c r="Z33" s="116"/>
      <c r="AA33" s="116"/>
      <c r="AB33" s="116"/>
      <c r="AC33" s="116"/>
      <c r="AD33" s="116"/>
      <c r="AE33" s="116"/>
    </row>
    <row r="34" spans="1:31" s="121" customFormat="1" ht="20.100000000000001" customHeight="1">
      <c r="A34" s="116"/>
      <c r="B34" s="1106"/>
      <c r="C34" s="1106"/>
      <c r="D34" s="122"/>
      <c r="E34" s="123"/>
      <c r="F34" s="123"/>
      <c r="G34" s="124"/>
      <c r="H34" s="124"/>
      <c r="I34" s="123"/>
      <c r="J34" s="124"/>
      <c r="K34" s="123"/>
      <c r="L34" s="123"/>
      <c r="M34" s="124"/>
      <c r="N34" s="119">
        <f t="shared" si="0"/>
        <v>0</v>
      </c>
      <c r="O34" s="554"/>
      <c r="P34" s="554"/>
      <c r="Q34" s="554"/>
      <c r="R34" s="555"/>
      <c r="S34" s="555"/>
      <c r="T34" s="555"/>
      <c r="U34" s="881">
        <f t="shared" si="1"/>
        <v>0</v>
      </c>
      <c r="V34" s="116"/>
      <c r="W34" s="116"/>
      <c r="X34" s="116"/>
      <c r="Y34" s="120"/>
      <c r="Z34" s="116"/>
      <c r="AA34" s="116"/>
      <c r="AB34" s="116"/>
      <c r="AC34" s="116"/>
      <c r="AD34" s="116"/>
      <c r="AE34" s="116"/>
    </row>
    <row r="35" spans="1:31" s="121" customFormat="1" ht="20.100000000000001" customHeight="1">
      <c r="A35" s="116"/>
      <c r="B35" s="1106"/>
      <c r="C35" s="1106"/>
      <c r="D35" s="122"/>
      <c r="E35" s="123"/>
      <c r="F35" s="123"/>
      <c r="G35" s="124"/>
      <c r="H35" s="124"/>
      <c r="I35" s="123"/>
      <c r="J35" s="124"/>
      <c r="K35" s="123"/>
      <c r="L35" s="123"/>
      <c r="M35" s="124"/>
      <c r="N35" s="119">
        <f t="shared" si="0"/>
        <v>0</v>
      </c>
      <c r="O35" s="554"/>
      <c r="P35" s="554"/>
      <c r="Q35" s="554"/>
      <c r="R35" s="555"/>
      <c r="S35" s="555"/>
      <c r="T35" s="555"/>
      <c r="U35" s="881">
        <f t="shared" si="1"/>
        <v>0</v>
      </c>
      <c r="V35" s="116"/>
      <c r="W35" s="116"/>
      <c r="X35" s="116"/>
      <c r="Y35" s="120"/>
      <c r="Z35" s="116"/>
      <c r="AA35" s="116"/>
      <c r="AB35" s="116"/>
      <c r="AC35" s="116"/>
      <c r="AD35" s="116"/>
      <c r="AE35" s="116"/>
    </row>
    <row r="36" spans="1:31" s="121" customFormat="1" ht="20.100000000000001" customHeight="1">
      <c r="A36" s="116"/>
      <c r="B36" s="1106"/>
      <c r="C36" s="1106"/>
      <c r="D36" s="122"/>
      <c r="E36" s="123"/>
      <c r="F36" s="123"/>
      <c r="G36" s="124"/>
      <c r="H36" s="124"/>
      <c r="I36" s="123"/>
      <c r="J36" s="124"/>
      <c r="K36" s="123"/>
      <c r="L36" s="123"/>
      <c r="M36" s="124"/>
      <c r="N36" s="119">
        <f t="shared" si="0"/>
        <v>0</v>
      </c>
      <c r="O36" s="554"/>
      <c r="P36" s="554"/>
      <c r="Q36" s="554"/>
      <c r="R36" s="555"/>
      <c r="S36" s="555"/>
      <c r="T36" s="555"/>
      <c r="U36" s="881">
        <f t="shared" si="1"/>
        <v>0</v>
      </c>
      <c r="V36" s="116"/>
      <c r="W36" s="116"/>
      <c r="X36" s="116"/>
      <c r="Y36" s="120"/>
      <c r="Z36" s="116"/>
      <c r="AA36" s="116"/>
      <c r="AB36" s="116"/>
      <c r="AC36" s="116"/>
      <c r="AD36" s="116"/>
      <c r="AE36" s="116"/>
    </row>
    <row r="37" spans="1:31" s="121" customFormat="1" ht="20.100000000000001" customHeight="1">
      <c r="A37" s="116"/>
      <c r="B37" s="1106"/>
      <c r="C37" s="1106"/>
      <c r="D37" s="122"/>
      <c r="E37" s="123"/>
      <c r="F37" s="123"/>
      <c r="G37" s="124"/>
      <c r="H37" s="124"/>
      <c r="I37" s="123"/>
      <c r="J37" s="124"/>
      <c r="K37" s="123"/>
      <c r="L37" s="123"/>
      <c r="M37" s="124"/>
      <c r="N37" s="119">
        <f t="shared" si="0"/>
        <v>0</v>
      </c>
      <c r="O37" s="554"/>
      <c r="P37" s="554"/>
      <c r="Q37" s="554"/>
      <c r="R37" s="555"/>
      <c r="S37" s="555"/>
      <c r="T37" s="555"/>
      <c r="U37" s="881">
        <f t="shared" si="1"/>
        <v>0</v>
      </c>
      <c r="V37" s="116"/>
      <c r="W37" s="116"/>
      <c r="X37" s="116"/>
      <c r="Y37" s="120"/>
      <c r="Z37" s="116"/>
      <c r="AA37" s="116"/>
      <c r="AB37" s="116"/>
      <c r="AC37" s="116"/>
      <c r="AD37" s="116"/>
      <c r="AE37" s="116"/>
    </row>
    <row r="38" spans="1:31" s="121" customFormat="1" ht="20.100000000000001" customHeight="1">
      <c r="A38" s="116"/>
      <c r="B38" s="1106"/>
      <c r="C38" s="1106"/>
      <c r="D38" s="122"/>
      <c r="E38" s="123"/>
      <c r="F38" s="123"/>
      <c r="G38" s="124"/>
      <c r="H38" s="124"/>
      <c r="I38" s="123"/>
      <c r="J38" s="124"/>
      <c r="K38" s="123"/>
      <c r="L38" s="123"/>
      <c r="M38" s="124"/>
      <c r="N38" s="119">
        <f t="shared" si="0"/>
        <v>0</v>
      </c>
      <c r="O38" s="554"/>
      <c r="P38" s="554"/>
      <c r="Q38" s="554"/>
      <c r="R38" s="555"/>
      <c r="S38" s="555"/>
      <c r="T38" s="555"/>
      <c r="U38" s="881">
        <f t="shared" si="1"/>
        <v>0</v>
      </c>
      <c r="V38" s="116"/>
      <c r="W38" s="116"/>
      <c r="X38" s="116"/>
      <c r="Y38" s="120"/>
      <c r="Z38" s="116"/>
      <c r="AA38" s="116"/>
      <c r="AB38" s="116"/>
      <c r="AC38" s="116"/>
      <c r="AD38" s="116"/>
      <c r="AE38" s="116"/>
    </row>
    <row r="39" spans="1:31" s="121" customFormat="1" ht="20.100000000000001" customHeight="1">
      <c r="A39" s="116"/>
      <c r="B39" s="1106"/>
      <c r="C39" s="1106"/>
      <c r="D39" s="122"/>
      <c r="E39" s="123"/>
      <c r="F39" s="123"/>
      <c r="G39" s="124"/>
      <c r="H39" s="124"/>
      <c r="I39" s="123"/>
      <c r="J39" s="124"/>
      <c r="K39" s="123"/>
      <c r="L39" s="123"/>
      <c r="M39" s="124"/>
      <c r="N39" s="119">
        <f t="shared" si="0"/>
        <v>0</v>
      </c>
      <c r="O39" s="554"/>
      <c r="P39" s="554"/>
      <c r="Q39" s="554"/>
      <c r="R39" s="555"/>
      <c r="S39" s="555"/>
      <c r="T39" s="555"/>
      <c r="U39" s="881">
        <f t="shared" si="1"/>
        <v>0</v>
      </c>
      <c r="V39" s="116"/>
      <c r="W39" s="116"/>
      <c r="X39" s="116"/>
      <c r="Y39" s="120"/>
      <c r="Z39" s="116"/>
      <c r="AA39" s="116"/>
      <c r="AB39" s="116"/>
      <c r="AC39" s="116"/>
      <c r="AD39" s="116"/>
      <c r="AE39" s="116"/>
    </row>
    <row r="40" spans="1:31" s="121" customFormat="1" ht="20.100000000000001" customHeight="1">
      <c r="A40" s="116"/>
      <c r="B40" s="1106"/>
      <c r="C40" s="1106"/>
      <c r="D40" s="122"/>
      <c r="E40" s="123"/>
      <c r="F40" s="123"/>
      <c r="G40" s="124"/>
      <c r="H40" s="124"/>
      <c r="I40" s="123"/>
      <c r="J40" s="124"/>
      <c r="K40" s="123"/>
      <c r="L40" s="123"/>
      <c r="M40" s="124"/>
      <c r="N40" s="119">
        <f t="shared" si="0"/>
        <v>0</v>
      </c>
      <c r="O40" s="554"/>
      <c r="P40" s="554"/>
      <c r="Q40" s="554"/>
      <c r="R40" s="555"/>
      <c r="S40" s="555"/>
      <c r="T40" s="555"/>
      <c r="U40" s="881">
        <f t="shared" si="1"/>
        <v>0</v>
      </c>
      <c r="V40" s="116"/>
      <c r="W40" s="116"/>
      <c r="X40" s="116"/>
      <c r="Y40" s="120"/>
      <c r="Z40" s="116"/>
      <c r="AA40" s="116"/>
      <c r="AB40" s="116"/>
      <c r="AC40" s="116"/>
      <c r="AD40" s="116"/>
      <c r="AE40" s="116"/>
    </row>
    <row r="41" spans="1:31" s="121" customFormat="1" ht="20.100000000000001" customHeight="1">
      <c r="A41" s="116"/>
      <c r="B41" s="1106"/>
      <c r="C41" s="1106"/>
      <c r="D41" s="122"/>
      <c r="E41" s="123"/>
      <c r="F41" s="123"/>
      <c r="G41" s="124"/>
      <c r="H41" s="124"/>
      <c r="I41" s="123"/>
      <c r="J41" s="124"/>
      <c r="K41" s="123"/>
      <c r="L41" s="123"/>
      <c r="M41" s="124"/>
      <c r="N41" s="119">
        <f t="shared" si="0"/>
        <v>0</v>
      </c>
      <c r="O41" s="554"/>
      <c r="P41" s="554"/>
      <c r="Q41" s="554"/>
      <c r="R41" s="555"/>
      <c r="S41" s="555"/>
      <c r="T41" s="555"/>
      <c r="U41" s="881">
        <f t="shared" si="1"/>
        <v>0</v>
      </c>
      <c r="V41" s="116"/>
      <c r="W41" s="116"/>
      <c r="X41" s="116"/>
      <c r="Y41" s="120"/>
      <c r="Z41" s="116"/>
      <c r="AA41" s="116"/>
      <c r="AB41" s="116"/>
      <c r="AC41" s="116"/>
      <c r="AD41" s="116"/>
      <c r="AE41" s="116"/>
    </row>
    <row r="42" spans="1:31" s="121" customFormat="1" ht="20.100000000000001" customHeight="1">
      <c r="A42" s="116"/>
      <c r="B42" s="1106"/>
      <c r="C42" s="1106"/>
      <c r="D42" s="122"/>
      <c r="E42" s="123"/>
      <c r="F42" s="123"/>
      <c r="G42" s="124"/>
      <c r="H42" s="124"/>
      <c r="I42" s="123"/>
      <c r="J42" s="124"/>
      <c r="K42" s="123"/>
      <c r="L42" s="123"/>
      <c r="M42" s="124"/>
      <c r="N42" s="119">
        <f t="shared" si="0"/>
        <v>0</v>
      </c>
      <c r="O42" s="554"/>
      <c r="P42" s="554"/>
      <c r="Q42" s="554"/>
      <c r="R42" s="555"/>
      <c r="S42" s="555"/>
      <c r="T42" s="555"/>
      <c r="U42" s="881">
        <f t="shared" si="1"/>
        <v>0</v>
      </c>
      <c r="V42" s="116"/>
      <c r="W42" s="116"/>
      <c r="X42" s="116"/>
      <c r="Y42" s="120"/>
      <c r="Z42" s="116"/>
      <c r="AA42" s="116"/>
      <c r="AB42" s="116"/>
      <c r="AC42" s="116"/>
      <c r="AD42" s="116"/>
      <c r="AE42" s="116"/>
    </row>
    <row r="43" spans="1:31" s="121" customFormat="1" ht="20.100000000000001" customHeight="1">
      <c r="A43" s="116"/>
      <c r="B43" s="1106"/>
      <c r="C43" s="1106"/>
      <c r="D43" s="122"/>
      <c r="E43" s="123"/>
      <c r="F43" s="123"/>
      <c r="G43" s="124"/>
      <c r="H43" s="124"/>
      <c r="I43" s="123"/>
      <c r="J43" s="124"/>
      <c r="K43" s="123"/>
      <c r="L43" s="123"/>
      <c r="M43" s="124"/>
      <c r="N43" s="119">
        <f t="shared" si="0"/>
        <v>0</v>
      </c>
      <c r="O43" s="554"/>
      <c r="P43" s="554"/>
      <c r="Q43" s="554"/>
      <c r="R43" s="555"/>
      <c r="S43" s="555"/>
      <c r="T43" s="555"/>
      <c r="U43" s="881">
        <f t="shared" si="1"/>
        <v>0</v>
      </c>
      <c r="V43" s="116"/>
      <c r="W43" s="116"/>
      <c r="X43" s="116"/>
      <c r="Y43" s="120"/>
      <c r="Z43" s="116"/>
      <c r="AA43" s="116"/>
      <c r="AB43" s="116"/>
      <c r="AC43" s="116"/>
      <c r="AD43" s="116"/>
      <c r="AE43" s="116"/>
    </row>
    <row r="44" spans="1:31" s="121" customFormat="1" ht="20.100000000000001" customHeight="1">
      <c r="A44" s="116"/>
      <c r="B44" s="1106"/>
      <c r="C44" s="1106"/>
      <c r="D44" s="122"/>
      <c r="E44" s="123"/>
      <c r="F44" s="123"/>
      <c r="G44" s="124"/>
      <c r="H44" s="124"/>
      <c r="I44" s="123"/>
      <c r="J44" s="124"/>
      <c r="K44" s="123"/>
      <c r="L44" s="123"/>
      <c r="M44" s="124"/>
      <c r="N44" s="119">
        <f t="shared" si="0"/>
        <v>0</v>
      </c>
      <c r="O44" s="554"/>
      <c r="P44" s="554"/>
      <c r="Q44" s="554"/>
      <c r="R44" s="555"/>
      <c r="S44" s="555"/>
      <c r="T44" s="555"/>
      <c r="U44" s="881">
        <f t="shared" si="1"/>
        <v>0</v>
      </c>
      <c r="V44" s="116"/>
      <c r="W44" s="116"/>
      <c r="X44" s="116"/>
      <c r="Y44" s="120"/>
      <c r="Z44" s="116"/>
      <c r="AA44" s="116"/>
      <c r="AB44" s="116"/>
      <c r="AC44" s="116"/>
      <c r="AD44" s="116"/>
      <c r="AE44" s="116"/>
    </row>
    <row r="45" spans="1:31" s="121" customFormat="1" ht="20.100000000000001" customHeight="1">
      <c r="A45" s="116"/>
      <c r="B45" s="1106"/>
      <c r="C45" s="1106"/>
      <c r="D45" s="122"/>
      <c r="E45" s="123"/>
      <c r="F45" s="123"/>
      <c r="G45" s="124"/>
      <c r="H45" s="124"/>
      <c r="I45" s="123"/>
      <c r="J45" s="124"/>
      <c r="K45" s="123"/>
      <c r="L45" s="123"/>
      <c r="M45" s="124"/>
      <c r="N45" s="119">
        <f t="shared" si="0"/>
        <v>0</v>
      </c>
      <c r="O45" s="554"/>
      <c r="P45" s="554"/>
      <c r="Q45" s="554"/>
      <c r="R45" s="555"/>
      <c r="S45" s="555"/>
      <c r="T45" s="555"/>
      <c r="U45" s="881">
        <f t="shared" si="1"/>
        <v>0</v>
      </c>
      <c r="V45" s="116"/>
      <c r="W45" s="116"/>
      <c r="X45" s="116"/>
      <c r="Y45" s="120"/>
      <c r="Z45" s="116"/>
      <c r="AA45" s="116"/>
      <c r="AB45" s="116"/>
      <c r="AC45" s="116"/>
      <c r="AD45" s="116"/>
      <c r="AE45" s="116"/>
    </row>
    <row r="46" spans="1:31" s="121" customFormat="1" ht="20.100000000000001" customHeight="1">
      <c r="A46" s="116"/>
      <c r="B46" s="1106"/>
      <c r="C46" s="1106"/>
      <c r="D46" s="122"/>
      <c r="E46" s="123"/>
      <c r="F46" s="123"/>
      <c r="G46" s="124"/>
      <c r="H46" s="124"/>
      <c r="I46" s="123"/>
      <c r="J46" s="124"/>
      <c r="K46" s="123"/>
      <c r="L46" s="123"/>
      <c r="M46" s="124"/>
      <c r="N46" s="119">
        <f t="shared" si="0"/>
        <v>0</v>
      </c>
      <c r="O46" s="554"/>
      <c r="P46" s="554"/>
      <c r="Q46" s="554"/>
      <c r="R46" s="555"/>
      <c r="S46" s="555"/>
      <c r="T46" s="555"/>
      <c r="U46" s="881">
        <f t="shared" si="1"/>
        <v>0</v>
      </c>
      <c r="V46" s="116"/>
      <c r="W46" s="116"/>
      <c r="X46" s="116"/>
      <c r="Y46" s="120"/>
      <c r="Z46" s="116"/>
      <c r="AA46" s="116"/>
      <c r="AB46" s="116"/>
      <c r="AC46" s="116"/>
      <c r="AD46" s="116"/>
      <c r="AE46" s="116"/>
    </row>
    <row r="47" spans="1:31" s="121" customFormat="1" ht="20.100000000000001" customHeight="1">
      <c r="A47" s="116"/>
      <c r="B47" s="1106"/>
      <c r="C47" s="1106"/>
      <c r="D47" s="122"/>
      <c r="E47" s="123"/>
      <c r="F47" s="123"/>
      <c r="G47" s="124"/>
      <c r="H47" s="124"/>
      <c r="I47" s="123"/>
      <c r="J47" s="124"/>
      <c r="K47" s="123"/>
      <c r="L47" s="123"/>
      <c r="M47" s="124"/>
      <c r="N47" s="119">
        <f t="shared" si="0"/>
        <v>0</v>
      </c>
      <c r="O47" s="554" t="s">
        <v>299</v>
      </c>
      <c r="P47" s="554"/>
      <c r="Q47" s="554"/>
      <c r="R47" s="555"/>
      <c r="S47" s="555"/>
      <c r="T47" s="555"/>
      <c r="U47" s="881">
        <f t="shared" si="1"/>
        <v>0</v>
      </c>
      <c r="V47" s="116"/>
      <c r="W47" s="116"/>
      <c r="X47" s="116"/>
      <c r="Y47" s="116"/>
      <c r="Z47" s="116"/>
      <c r="AA47" s="116"/>
      <c r="AB47" s="116"/>
      <c r="AC47" s="116"/>
      <c r="AD47" s="116"/>
      <c r="AE47" s="116"/>
    </row>
    <row r="48" spans="1:31" s="121" customFormat="1" ht="20.100000000000001" customHeight="1">
      <c r="A48" s="116"/>
      <c r="B48" s="1106"/>
      <c r="C48" s="1106"/>
      <c r="D48" s="122"/>
      <c r="E48" s="123"/>
      <c r="F48" s="123"/>
      <c r="G48" s="124"/>
      <c r="H48" s="124"/>
      <c r="I48" s="123"/>
      <c r="J48" s="124"/>
      <c r="K48" s="123"/>
      <c r="L48" s="123"/>
      <c r="M48" s="124"/>
      <c r="N48" s="119">
        <f t="shared" si="0"/>
        <v>0</v>
      </c>
      <c r="O48" s="554"/>
      <c r="P48" s="554"/>
      <c r="Q48" s="554"/>
      <c r="R48" s="555"/>
      <c r="S48" s="555"/>
      <c r="T48" s="555"/>
      <c r="U48" s="881">
        <f t="shared" si="1"/>
        <v>0</v>
      </c>
      <c r="V48" s="116"/>
      <c r="W48" s="116"/>
      <c r="X48" s="116"/>
      <c r="Y48" s="116"/>
      <c r="Z48" s="116"/>
      <c r="AA48" s="116"/>
      <c r="AB48" s="116"/>
      <c r="AC48" s="116"/>
      <c r="AD48" s="116"/>
      <c r="AE48" s="116"/>
    </row>
    <row r="49" spans="1:31" s="121" customFormat="1" ht="20.100000000000001" customHeight="1">
      <c r="A49" s="116"/>
      <c r="B49" s="1106"/>
      <c r="C49" s="1106"/>
      <c r="D49" s="122"/>
      <c r="E49" s="123"/>
      <c r="F49" s="123"/>
      <c r="G49" s="124"/>
      <c r="H49" s="124"/>
      <c r="I49" s="123"/>
      <c r="J49" s="124"/>
      <c r="K49" s="123"/>
      <c r="L49" s="123"/>
      <c r="M49" s="124"/>
      <c r="N49" s="119">
        <f t="shared" si="0"/>
        <v>0</v>
      </c>
      <c r="O49" s="554" t="s">
        <v>299</v>
      </c>
      <c r="P49" s="554"/>
      <c r="Q49" s="554"/>
      <c r="R49" s="555"/>
      <c r="S49" s="555"/>
      <c r="T49" s="555"/>
      <c r="U49" s="881">
        <f t="shared" si="1"/>
        <v>0</v>
      </c>
      <c r="V49" s="116"/>
      <c r="W49" s="116"/>
      <c r="X49" s="116"/>
      <c r="Y49" s="116"/>
      <c r="Z49" s="116"/>
      <c r="AA49" s="116"/>
      <c r="AB49" s="116"/>
      <c r="AC49" s="116"/>
      <c r="AD49" s="116"/>
      <c r="AE49" s="116"/>
    </row>
    <row r="50" spans="1:31" s="121" customFormat="1" ht="20.100000000000001" customHeight="1" thickBot="1">
      <c r="A50" s="116"/>
      <c r="B50" s="125"/>
      <c r="C50" s="125"/>
      <c r="D50" s="126"/>
      <c r="E50" s="127"/>
      <c r="F50" s="127"/>
      <c r="G50" s="128"/>
      <c r="H50" s="128"/>
      <c r="I50" s="127"/>
      <c r="J50" s="128"/>
      <c r="K50" s="127"/>
      <c r="L50" s="127"/>
      <c r="M50" s="128"/>
      <c r="N50" s="1107">
        <f t="shared" si="0"/>
        <v>0</v>
      </c>
      <c r="O50" s="556"/>
      <c r="P50" s="556"/>
      <c r="Q50" s="556"/>
      <c r="R50" s="557"/>
      <c r="S50" s="557"/>
      <c r="T50" s="557"/>
      <c r="U50" s="1108">
        <f t="shared" si="1"/>
        <v>0</v>
      </c>
      <c r="V50" s="116"/>
      <c r="W50" s="116"/>
      <c r="X50" s="116"/>
      <c r="Y50" s="116"/>
      <c r="Z50" s="116"/>
      <c r="AA50" s="116"/>
      <c r="AB50" s="116"/>
      <c r="AC50" s="116"/>
      <c r="AD50" s="116"/>
      <c r="AE50" s="116"/>
    </row>
    <row r="51" spans="1:31">
      <c r="A51" s="102"/>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row>
    <row r="52" spans="1:31">
      <c r="A52" s="102"/>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row>
    <row r="53" spans="1:3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row>
    <row r="54" spans="1:31">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row>
    <row r="55" spans="1:31">
      <c r="A55" s="102"/>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row>
    <row r="56" spans="1:3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row>
    <row r="57" spans="1:3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row>
    <row r="58" spans="1:31">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row>
    <row r="59" spans="1:3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row>
    <row r="60" spans="1:3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row>
    <row r="61" spans="1:3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row>
    <row r="62" spans="1:3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row>
    <row r="63" spans="1:3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row>
    <row r="64" spans="1:31">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row>
    <row r="65" spans="1:3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row>
    <row r="66" spans="1:3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row>
    <row r="67" spans="1:31">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row>
    <row r="68" spans="1:3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row>
    <row r="69" spans="1:31">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row>
    <row r="70" spans="1:3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row>
    <row r="71" spans="1:31">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row>
    <row r="72" spans="1:3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row>
    <row r="73" spans="1:3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row>
    <row r="74" spans="1:3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row>
    <row r="75" spans="1:31">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row>
    <row r="76" spans="1:31">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row>
    <row r="77" spans="1:31">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row>
    <row r="78" spans="1:3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row>
    <row r="79" spans="1:31">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row>
  </sheetData>
  <mergeCells count="46">
    <mergeCell ref="B16:C16"/>
    <mergeCell ref="D16:F16"/>
    <mergeCell ref="J16:N16"/>
    <mergeCell ref="B12:C13"/>
    <mergeCell ref="F12:L12"/>
    <mergeCell ref="B15:C15"/>
    <mergeCell ref="D15:F15"/>
    <mergeCell ref="G15:I15"/>
    <mergeCell ref="J15:N15"/>
    <mergeCell ref="B14:C14"/>
    <mergeCell ref="O14:P14"/>
    <mergeCell ref="O16:P16"/>
    <mergeCell ref="O12:Q12"/>
    <mergeCell ref="R12:U12"/>
    <mergeCell ref="W12:X12"/>
    <mergeCell ref="Q14:U14"/>
    <mergeCell ref="O15:P15"/>
    <mergeCell ref="Q15:U15"/>
    <mergeCell ref="Q16:U16"/>
    <mergeCell ref="O19:O20"/>
    <mergeCell ref="P19:P20"/>
    <mergeCell ref="Q19:U19"/>
    <mergeCell ref="Q17:U17"/>
    <mergeCell ref="O17:P17"/>
    <mergeCell ref="B17:C17"/>
    <mergeCell ref="D17:F17"/>
    <mergeCell ref="G17:I17"/>
    <mergeCell ref="B19:B20"/>
    <mergeCell ref="C19:C20"/>
    <mergeCell ref="D19:D20"/>
    <mergeCell ref="E19:E20"/>
    <mergeCell ref="F19:F20"/>
    <mergeCell ref="J2:M3"/>
    <mergeCell ref="E4:G4"/>
    <mergeCell ref="K19:L19"/>
    <mergeCell ref="M19:M20"/>
    <mergeCell ref="D14:F14"/>
    <mergeCell ref="G14:I14"/>
    <mergeCell ref="J14:N14"/>
    <mergeCell ref="J4:M10"/>
    <mergeCell ref="N19:N20"/>
    <mergeCell ref="J17:N17"/>
    <mergeCell ref="G19:G20"/>
    <mergeCell ref="H19:H20"/>
    <mergeCell ref="I19:I20"/>
    <mergeCell ref="J19:J20"/>
  </mergeCells>
  <dataValidations count="1">
    <dataValidation type="list" allowBlank="1" showInputMessage="1" showErrorMessage="1" sqref="R65553:T65586 JN65553:JP65586 TJ65553:TL65586 ADF65553:ADH65586 ANB65553:AND65586 AWX65553:AWZ65586 BGT65553:BGV65586 BQP65553:BQR65586 CAL65553:CAN65586 CKH65553:CKJ65586 CUD65553:CUF65586 DDZ65553:DEB65586 DNV65553:DNX65586 DXR65553:DXT65586 EHN65553:EHP65586 ERJ65553:ERL65586 FBF65553:FBH65586 FLB65553:FLD65586 FUX65553:FUZ65586 GET65553:GEV65586 GOP65553:GOR65586 GYL65553:GYN65586 HIH65553:HIJ65586 HSD65553:HSF65586 IBZ65553:ICB65586 ILV65553:ILX65586 IVR65553:IVT65586 JFN65553:JFP65586 JPJ65553:JPL65586 JZF65553:JZH65586 KJB65553:KJD65586 KSX65553:KSZ65586 LCT65553:LCV65586 LMP65553:LMR65586 LWL65553:LWN65586 MGH65553:MGJ65586 MQD65553:MQF65586 MZZ65553:NAB65586 NJV65553:NJX65586 NTR65553:NTT65586 ODN65553:ODP65586 ONJ65553:ONL65586 OXF65553:OXH65586 PHB65553:PHD65586 PQX65553:PQZ65586 QAT65553:QAV65586 QKP65553:QKR65586 QUL65553:QUN65586 REH65553:REJ65586 ROD65553:ROF65586 RXZ65553:RYB65586 SHV65553:SHX65586 SRR65553:SRT65586 TBN65553:TBP65586 TLJ65553:TLL65586 TVF65553:TVH65586 UFB65553:UFD65586 UOX65553:UOZ65586 UYT65553:UYV65586 VIP65553:VIR65586 VSL65553:VSN65586 WCH65553:WCJ65586 WMD65553:WMF65586 WVZ65553:WWB65586 R131089:T131122 JN131089:JP131122 TJ131089:TL131122 ADF131089:ADH131122 ANB131089:AND131122 AWX131089:AWZ131122 BGT131089:BGV131122 BQP131089:BQR131122 CAL131089:CAN131122 CKH131089:CKJ131122 CUD131089:CUF131122 DDZ131089:DEB131122 DNV131089:DNX131122 DXR131089:DXT131122 EHN131089:EHP131122 ERJ131089:ERL131122 FBF131089:FBH131122 FLB131089:FLD131122 FUX131089:FUZ131122 GET131089:GEV131122 GOP131089:GOR131122 GYL131089:GYN131122 HIH131089:HIJ131122 HSD131089:HSF131122 IBZ131089:ICB131122 ILV131089:ILX131122 IVR131089:IVT131122 JFN131089:JFP131122 JPJ131089:JPL131122 JZF131089:JZH131122 KJB131089:KJD131122 KSX131089:KSZ131122 LCT131089:LCV131122 LMP131089:LMR131122 LWL131089:LWN131122 MGH131089:MGJ131122 MQD131089:MQF131122 MZZ131089:NAB131122 NJV131089:NJX131122 NTR131089:NTT131122 ODN131089:ODP131122 ONJ131089:ONL131122 OXF131089:OXH131122 PHB131089:PHD131122 PQX131089:PQZ131122 QAT131089:QAV131122 QKP131089:QKR131122 QUL131089:QUN131122 REH131089:REJ131122 ROD131089:ROF131122 RXZ131089:RYB131122 SHV131089:SHX131122 SRR131089:SRT131122 TBN131089:TBP131122 TLJ131089:TLL131122 TVF131089:TVH131122 UFB131089:UFD131122 UOX131089:UOZ131122 UYT131089:UYV131122 VIP131089:VIR131122 VSL131089:VSN131122 WCH131089:WCJ131122 WMD131089:WMF131122 WVZ131089:WWB131122 R196625:T196658 JN196625:JP196658 TJ196625:TL196658 ADF196625:ADH196658 ANB196625:AND196658 AWX196625:AWZ196658 BGT196625:BGV196658 BQP196625:BQR196658 CAL196625:CAN196658 CKH196625:CKJ196658 CUD196625:CUF196658 DDZ196625:DEB196658 DNV196625:DNX196658 DXR196625:DXT196658 EHN196625:EHP196658 ERJ196625:ERL196658 FBF196625:FBH196658 FLB196625:FLD196658 FUX196625:FUZ196658 GET196625:GEV196658 GOP196625:GOR196658 GYL196625:GYN196658 HIH196625:HIJ196658 HSD196625:HSF196658 IBZ196625:ICB196658 ILV196625:ILX196658 IVR196625:IVT196658 JFN196625:JFP196658 JPJ196625:JPL196658 JZF196625:JZH196658 KJB196625:KJD196658 KSX196625:KSZ196658 LCT196625:LCV196658 LMP196625:LMR196658 LWL196625:LWN196658 MGH196625:MGJ196658 MQD196625:MQF196658 MZZ196625:NAB196658 NJV196625:NJX196658 NTR196625:NTT196658 ODN196625:ODP196658 ONJ196625:ONL196658 OXF196625:OXH196658 PHB196625:PHD196658 PQX196625:PQZ196658 QAT196625:QAV196658 QKP196625:QKR196658 QUL196625:QUN196658 REH196625:REJ196658 ROD196625:ROF196658 RXZ196625:RYB196658 SHV196625:SHX196658 SRR196625:SRT196658 TBN196625:TBP196658 TLJ196625:TLL196658 TVF196625:TVH196658 UFB196625:UFD196658 UOX196625:UOZ196658 UYT196625:UYV196658 VIP196625:VIR196658 VSL196625:VSN196658 WCH196625:WCJ196658 WMD196625:WMF196658 WVZ196625:WWB196658 R262161:T262194 JN262161:JP262194 TJ262161:TL262194 ADF262161:ADH262194 ANB262161:AND262194 AWX262161:AWZ262194 BGT262161:BGV262194 BQP262161:BQR262194 CAL262161:CAN262194 CKH262161:CKJ262194 CUD262161:CUF262194 DDZ262161:DEB262194 DNV262161:DNX262194 DXR262161:DXT262194 EHN262161:EHP262194 ERJ262161:ERL262194 FBF262161:FBH262194 FLB262161:FLD262194 FUX262161:FUZ262194 GET262161:GEV262194 GOP262161:GOR262194 GYL262161:GYN262194 HIH262161:HIJ262194 HSD262161:HSF262194 IBZ262161:ICB262194 ILV262161:ILX262194 IVR262161:IVT262194 JFN262161:JFP262194 JPJ262161:JPL262194 JZF262161:JZH262194 KJB262161:KJD262194 KSX262161:KSZ262194 LCT262161:LCV262194 LMP262161:LMR262194 LWL262161:LWN262194 MGH262161:MGJ262194 MQD262161:MQF262194 MZZ262161:NAB262194 NJV262161:NJX262194 NTR262161:NTT262194 ODN262161:ODP262194 ONJ262161:ONL262194 OXF262161:OXH262194 PHB262161:PHD262194 PQX262161:PQZ262194 QAT262161:QAV262194 QKP262161:QKR262194 QUL262161:QUN262194 REH262161:REJ262194 ROD262161:ROF262194 RXZ262161:RYB262194 SHV262161:SHX262194 SRR262161:SRT262194 TBN262161:TBP262194 TLJ262161:TLL262194 TVF262161:TVH262194 UFB262161:UFD262194 UOX262161:UOZ262194 UYT262161:UYV262194 VIP262161:VIR262194 VSL262161:VSN262194 WCH262161:WCJ262194 WMD262161:WMF262194 WVZ262161:WWB262194 R327697:T327730 JN327697:JP327730 TJ327697:TL327730 ADF327697:ADH327730 ANB327697:AND327730 AWX327697:AWZ327730 BGT327697:BGV327730 BQP327697:BQR327730 CAL327697:CAN327730 CKH327697:CKJ327730 CUD327697:CUF327730 DDZ327697:DEB327730 DNV327697:DNX327730 DXR327697:DXT327730 EHN327697:EHP327730 ERJ327697:ERL327730 FBF327697:FBH327730 FLB327697:FLD327730 FUX327697:FUZ327730 GET327697:GEV327730 GOP327697:GOR327730 GYL327697:GYN327730 HIH327697:HIJ327730 HSD327697:HSF327730 IBZ327697:ICB327730 ILV327697:ILX327730 IVR327697:IVT327730 JFN327697:JFP327730 JPJ327697:JPL327730 JZF327697:JZH327730 KJB327697:KJD327730 KSX327697:KSZ327730 LCT327697:LCV327730 LMP327697:LMR327730 LWL327697:LWN327730 MGH327697:MGJ327730 MQD327697:MQF327730 MZZ327697:NAB327730 NJV327697:NJX327730 NTR327697:NTT327730 ODN327697:ODP327730 ONJ327697:ONL327730 OXF327697:OXH327730 PHB327697:PHD327730 PQX327697:PQZ327730 QAT327697:QAV327730 QKP327697:QKR327730 QUL327697:QUN327730 REH327697:REJ327730 ROD327697:ROF327730 RXZ327697:RYB327730 SHV327697:SHX327730 SRR327697:SRT327730 TBN327697:TBP327730 TLJ327697:TLL327730 TVF327697:TVH327730 UFB327697:UFD327730 UOX327697:UOZ327730 UYT327697:UYV327730 VIP327697:VIR327730 VSL327697:VSN327730 WCH327697:WCJ327730 WMD327697:WMF327730 WVZ327697:WWB327730 R393233:T393266 JN393233:JP393266 TJ393233:TL393266 ADF393233:ADH393266 ANB393233:AND393266 AWX393233:AWZ393266 BGT393233:BGV393266 BQP393233:BQR393266 CAL393233:CAN393266 CKH393233:CKJ393266 CUD393233:CUF393266 DDZ393233:DEB393266 DNV393233:DNX393266 DXR393233:DXT393266 EHN393233:EHP393266 ERJ393233:ERL393266 FBF393233:FBH393266 FLB393233:FLD393266 FUX393233:FUZ393266 GET393233:GEV393266 GOP393233:GOR393266 GYL393233:GYN393266 HIH393233:HIJ393266 HSD393233:HSF393266 IBZ393233:ICB393266 ILV393233:ILX393266 IVR393233:IVT393266 JFN393233:JFP393266 JPJ393233:JPL393266 JZF393233:JZH393266 KJB393233:KJD393266 KSX393233:KSZ393266 LCT393233:LCV393266 LMP393233:LMR393266 LWL393233:LWN393266 MGH393233:MGJ393266 MQD393233:MQF393266 MZZ393233:NAB393266 NJV393233:NJX393266 NTR393233:NTT393266 ODN393233:ODP393266 ONJ393233:ONL393266 OXF393233:OXH393266 PHB393233:PHD393266 PQX393233:PQZ393266 QAT393233:QAV393266 QKP393233:QKR393266 QUL393233:QUN393266 REH393233:REJ393266 ROD393233:ROF393266 RXZ393233:RYB393266 SHV393233:SHX393266 SRR393233:SRT393266 TBN393233:TBP393266 TLJ393233:TLL393266 TVF393233:TVH393266 UFB393233:UFD393266 UOX393233:UOZ393266 UYT393233:UYV393266 VIP393233:VIR393266 VSL393233:VSN393266 WCH393233:WCJ393266 WMD393233:WMF393266 WVZ393233:WWB393266 R458769:T458802 JN458769:JP458802 TJ458769:TL458802 ADF458769:ADH458802 ANB458769:AND458802 AWX458769:AWZ458802 BGT458769:BGV458802 BQP458769:BQR458802 CAL458769:CAN458802 CKH458769:CKJ458802 CUD458769:CUF458802 DDZ458769:DEB458802 DNV458769:DNX458802 DXR458769:DXT458802 EHN458769:EHP458802 ERJ458769:ERL458802 FBF458769:FBH458802 FLB458769:FLD458802 FUX458769:FUZ458802 GET458769:GEV458802 GOP458769:GOR458802 GYL458769:GYN458802 HIH458769:HIJ458802 HSD458769:HSF458802 IBZ458769:ICB458802 ILV458769:ILX458802 IVR458769:IVT458802 JFN458769:JFP458802 JPJ458769:JPL458802 JZF458769:JZH458802 KJB458769:KJD458802 KSX458769:KSZ458802 LCT458769:LCV458802 LMP458769:LMR458802 LWL458769:LWN458802 MGH458769:MGJ458802 MQD458769:MQF458802 MZZ458769:NAB458802 NJV458769:NJX458802 NTR458769:NTT458802 ODN458769:ODP458802 ONJ458769:ONL458802 OXF458769:OXH458802 PHB458769:PHD458802 PQX458769:PQZ458802 QAT458769:QAV458802 QKP458769:QKR458802 QUL458769:QUN458802 REH458769:REJ458802 ROD458769:ROF458802 RXZ458769:RYB458802 SHV458769:SHX458802 SRR458769:SRT458802 TBN458769:TBP458802 TLJ458769:TLL458802 TVF458769:TVH458802 UFB458769:UFD458802 UOX458769:UOZ458802 UYT458769:UYV458802 VIP458769:VIR458802 VSL458769:VSN458802 WCH458769:WCJ458802 WMD458769:WMF458802 WVZ458769:WWB458802 R524305:T524338 JN524305:JP524338 TJ524305:TL524338 ADF524305:ADH524338 ANB524305:AND524338 AWX524305:AWZ524338 BGT524305:BGV524338 BQP524305:BQR524338 CAL524305:CAN524338 CKH524305:CKJ524338 CUD524305:CUF524338 DDZ524305:DEB524338 DNV524305:DNX524338 DXR524305:DXT524338 EHN524305:EHP524338 ERJ524305:ERL524338 FBF524305:FBH524338 FLB524305:FLD524338 FUX524305:FUZ524338 GET524305:GEV524338 GOP524305:GOR524338 GYL524305:GYN524338 HIH524305:HIJ524338 HSD524305:HSF524338 IBZ524305:ICB524338 ILV524305:ILX524338 IVR524305:IVT524338 JFN524305:JFP524338 JPJ524305:JPL524338 JZF524305:JZH524338 KJB524305:KJD524338 KSX524305:KSZ524338 LCT524305:LCV524338 LMP524305:LMR524338 LWL524305:LWN524338 MGH524305:MGJ524338 MQD524305:MQF524338 MZZ524305:NAB524338 NJV524305:NJX524338 NTR524305:NTT524338 ODN524305:ODP524338 ONJ524305:ONL524338 OXF524305:OXH524338 PHB524305:PHD524338 PQX524305:PQZ524338 QAT524305:QAV524338 QKP524305:QKR524338 QUL524305:QUN524338 REH524305:REJ524338 ROD524305:ROF524338 RXZ524305:RYB524338 SHV524305:SHX524338 SRR524305:SRT524338 TBN524305:TBP524338 TLJ524305:TLL524338 TVF524305:TVH524338 UFB524305:UFD524338 UOX524305:UOZ524338 UYT524305:UYV524338 VIP524305:VIR524338 VSL524305:VSN524338 WCH524305:WCJ524338 WMD524305:WMF524338 WVZ524305:WWB524338 R589841:T589874 JN589841:JP589874 TJ589841:TL589874 ADF589841:ADH589874 ANB589841:AND589874 AWX589841:AWZ589874 BGT589841:BGV589874 BQP589841:BQR589874 CAL589841:CAN589874 CKH589841:CKJ589874 CUD589841:CUF589874 DDZ589841:DEB589874 DNV589841:DNX589874 DXR589841:DXT589874 EHN589841:EHP589874 ERJ589841:ERL589874 FBF589841:FBH589874 FLB589841:FLD589874 FUX589841:FUZ589874 GET589841:GEV589874 GOP589841:GOR589874 GYL589841:GYN589874 HIH589841:HIJ589874 HSD589841:HSF589874 IBZ589841:ICB589874 ILV589841:ILX589874 IVR589841:IVT589874 JFN589841:JFP589874 JPJ589841:JPL589874 JZF589841:JZH589874 KJB589841:KJD589874 KSX589841:KSZ589874 LCT589841:LCV589874 LMP589841:LMR589874 LWL589841:LWN589874 MGH589841:MGJ589874 MQD589841:MQF589874 MZZ589841:NAB589874 NJV589841:NJX589874 NTR589841:NTT589874 ODN589841:ODP589874 ONJ589841:ONL589874 OXF589841:OXH589874 PHB589841:PHD589874 PQX589841:PQZ589874 QAT589841:QAV589874 QKP589841:QKR589874 QUL589841:QUN589874 REH589841:REJ589874 ROD589841:ROF589874 RXZ589841:RYB589874 SHV589841:SHX589874 SRR589841:SRT589874 TBN589841:TBP589874 TLJ589841:TLL589874 TVF589841:TVH589874 UFB589841:UFD589874 UOX589841:UOZ589874 UYT589841:UYV589874 VIP589841:VIR589874 VSL589841:VSN589874 WCH589841:WCJ589874 WMD589841:WMF589874 WVZ589841:WWB589874 R655377:T655410 JN655377:JP655410 TJ655377:TL655410 ADF655377:ADH655410 ANB655377:AND655410 AWX655377:AWZ655410 BGT655377:BGV655410 BQP655377:BQR655410 CAL655377:CAN655410 CKH655377:CKJ655410 CUD655377:CUF655410 DDZ655377:DEB655410 DNV655377:DNX655410 DXR655377:DXT655410 EHN655377:EHP655410 ERJ655377:ERL655410 FBF655377:FBH655410 FLB655377:FLD655410 FUX655377:FUZ655410 GET655377:GEV655410 GOP655377:GOR655410 GYL655377:GYN655410 HIH655377:HIJ655410 HSD655377:HSF655410 IBZ655377:ICB655410 ILV655377:ILX655410 IVR655377:IVT655410 JFN655377:JFP655410 JPJ655377:JPL655410 JZF655377:JZH655410 KJB655377:KJD655410 KSX655377:KSZ655410 LCT655377:LCV655410 LMP655377:LMR655410 LWL655377:LWN655410 MGH655377:MGJ655410 MQD655377:MQF655410 MZZ655377:NAB655410 NJV655377:NJX655410 NTR655377:NTT655410 ODN655377:ODP655410 ONJ655377:ONL655410 OXF655377:OXH655410 PHB655377:PHD655410 PQX655377:PQZ655410 QAT655377:QAV655410 QKP655377:QKR655410 QUL655377:QUN655410 REH655377:REJ655410 ROD655377:ROF655410 RXZ655377:RYB655410 SHV655377:SHX655410 SRR655377:SRT655410 TBN655377:TBP655410 TLJ655377:TLL655410 TVF655377:TVH655410 UFB655377:UFD655410 UOX655377:UOZ655410 UYT655377:UYV655410 VIP655377:VIR655410 VSL655377:VSN655410 WCH655377:WCJ655410 WMD655377:WMF655410 WVZ655377:WWB655410 R720913:T720946 JN720913:JP720946 TJ720913:TL720946 ADF720913:ADH720946 ANB720913:AND720946 AWX720913:AWZ720946 BGT720913:BGV720946 BQP720913:BQR720946 CAL720913:CAN720946 CKH720913:CKJ720946 CUD720913:CUF720946 DDZ720913:DEB720946 DNV720913:DNX720946 DXR720913:DXT720946 EHN720913:EHP720946 ERJ720913:ERL720946 FBF720913:FBH720946 FLB720913:FLD720946 FUX720913:FUZ720946 GET720913:GEV720946 GOP720913:GOR720946 GYL720913:GYN720946 HIH720913:HIJ720946 HSD720913:HSF720946 IBZ720913:ICB720946 ILV720913:ILX720946 IVR720913:IVT720946 JFN720913:JFP720946 JPJ720913:JPL720946 JZF720913:JZH720946 KJB720913:KJD720946 KSX720913:KSZ720946 LCT720913:LCV720946 LMP720913:LMR720946 LWL720913:LWN720946 MGH720913:MGJ720946 MQD720913:MQF720946 MZZ720913:NAB720946 NJV720913:NJX720946 NTR720913:NTT720946 ODN720913:ODP720946 ONJ720913:ONL720946 OXF720913:OXH720946 PHB720913:PHD720946 PQX720913:PQZ720946 QAT720913:QAV720946 QKP720913:QKR720946 QUL720913:QUN720946 REH720913:REJ720946 ROD720913:ROF720946 RXZ720913:RYB720946 SHV720913:SHX720946 SRR720913:SRT720946 TBN720913:TBP720946 TLJ720913:TLL720946 TVF720913:TVH720946 UFB720913:UFD720946 UOX720913:UOZ720946 UYT720913:UYV720946 VIP720913:VIR720946 VSL720913:VSN720946 WCH720913:WCJ720946 WMD720913:WMF720946 WVZ720913:WWB720946 R786449:T786482 JN786449:JP786482 TJ786449:TL786482 ADF786449:ADH786482 ANB786449:AND786482 AWX786449:AWZ786482 BGT786449:BGV786482 BQP786449:BQR786482 CAL786449:CAN786482 CKH786449:CKJ786482 CUD786449:CUF786482 DDZ786449:DEB786482 DNV786449:DNX786482 DXR786449:DXT786482 EHN786449:EHP786482 ERJ786449:ERL786482 FBF786449:FBH786482 FLB786449:FLD786482 FUX786449:FUZ786482 GET786449:GEV786482 GOP786449:GOR786482 GYL786449:GYN786482 HIH786449:HIJ786482 HSD786449:HSF786482 IBZ786449:ICB786482 ILV786449:ILX786482 IVR786449:IVT786482 JFN786449:JFP786482 JPJ786449:JPL786482 JZF786449:JZH786482 KJB786449:KJD786482 KSX786449:KSZ786482 LCT786449:LCV786482 LMP786449:LMR786482 LWL786449:LWN786482 MGH786449:MGJ786482 MQD786449:MQF786482 MZZ786449:NAB786482 NJV786449:NJX786482 NTR786449:NTT786482 ODN786449:ODP786482 ONJ786449:ONL786482 OXF786449:OXH786482 PHB786449:PHD786482 PQX786449:PQZ786482 QAT786449:QAV786482 QKP786449:QKR786482 QUL786449:QUN786482 REH786449:REJ786482 ROD786449:ROF786482 RXZ786449:RYB786482 SHV786449:SHX786482 SRR786449:SRT786482 TBN786449:TBP786482 TLJ786449:TLL786482 TVF786449:TVH786482 UFB786449:UFD786482 UOX786449:UOZ786482 UYT786449:UYV786482 VIP786449:VIR786482 VSL786449:VSN786482 WCH786449:WCJ786482 WMD786449:WMF786482 WVZ786449:WWB786482 R851985:T852018 JN851985:JP852018 TJ851985:TL852018 ADF851985:ADH852018 ANB851985:AND852018 AWX851985:AWZ852018 BGT851985:BGV852018 BQP851985:BQR852018 CAL851985:CAN852018 CKH851985:CKJ852018 CUD851985:CUF852018 DDZ851985:DEB852018 DNV851985:DNX852018 DXR851985:DXT852018 EHN851985:EHP852018 ERJ851985:ERL852018 FBF851985:FBH852018 FLB851985:FLD852018 FUX851985:FUZ852018 GET851985:GEV852018 GOP851985:GOR852018 GYL851985:GYN852018 HIH851985:HIJ852018 HSD851985:HSF852018 IBZ851985:ICB852018 ILV851985:ILX852018 IVR851985:IVT852018 JFN851985:JFP852018 JPJ851985:JPL852018 JZF851985:JZH852018 KJB851985:KJD852018 KSX851985:KSZ852018 LCT851985:LCV852018 LMP851985:LMR852018 LWL851985:LWN852018 MGH851985:MGJ852018 MQD851985:MQF852018 MZZ851985:NAB852018 NJV851985:NJX852018 NTR851985:NTT852018 ODN851985:ODP852018 ONJ851985:ONL852018 OXF851985:OXH852018 PHB851985:PHD852018 PQX851985:PQZ852018 QAT851985:QAV852018 QKP851985:QKR852018 QUL851985:QUN852018 REH851985:REJ852018 ROD851985:ROF852018 RXZ851985:RYB852018 SHV851985:SHX852018 SRR851985:SRT852018 TBN851985:TBP852018 TLJ851985:TLL852018 TVF851985:TVH852018 UFB851985:UFD852018 UOX851985:UOZ852018 UYT851985:UYV852018 VIP851985:VIR852018 VSL851985:VSN852018 WCH851985:WCJ852018 WMD851985:WMF852018 WVZ851985:WWB852018 R917521:T917554 JN917521:JP917554 TJ917521:TL917554 ADF917521:ADH917554 ANB917521:AND917554 AWX917521:AWZ917554 BGT917521:BGV917554 BQP917521:BQR917554 CAL917521:CAN917554 CKH917521:CKJ917554 CUD917521:CUF917554 DDZ917521:DEB917554 DNV917521:DNX917554 DXR917521:DXT917554 EHN917521:EHP917554 ERJ917521:ERL917554 FBF917521:FBH917554 FLB917521:FLD917554 FUX917521:FUZ917554 GET917521:GEV917554 GOP917521:GOR917554 GYL917521:GYN917554 HIH917521:HIJ917554 HSD917521:HSF917554 IBZ917521:ICB917554 ILV917521:ILX917554 IVR917521:IVT917554 JFN917521:JFP917554 JPJ917521:JPL917554 JZF917521:JZH917554 KJB917521:KJD917554 KSX917521:KSZ917554 LCT917521:LCV917554 LMP917521:LMR917554 LWL917521:LWN917554 MGH917521:MGJ917554 MQD917521:MQF917554 MZZ917521:NAB917554 NJV917521:NJX917554 NTR917521:NTT917554 ODN917521:ODP917554 ONJ917521:ONL917554 OXF917521:OXH917554 PHB917521:PHD917554 PQX917521:PQZ917554 QAT917521:QAV917554 QKP917521:QKR917554 QUL917521:QUN917554 REH917521:REJ917554 ROD917521:ROF917554 RXZ917521:RYB917554 SHV917521:SHX917554 SRR917521:SRT917554 TBN917521:TBP917554 TLJ917521:TLL917554 TVF917521:TVH917554 UFB917521:UFD917554 UOX917521:UOZ917554 UYT917521:UYV917554 VIP917521:VIR917554 VSL917521:VSN917554 WCH917521:WCJ917554 WMD917521:WMF917554 WVZ917521:WWB917554 R983057:T983090 JN983057:JP983090 TJ983057:TL983090 ADF983057:ADH983090 ANB983057:AND983090 AWX983057:AWZ983090 BGT983057:BGV983090 BQP983057:BQR983090 CAL983057:CAN983090 CKH983057:CKJ983090 CUD983057:CUF983090 DDZ983057:DEB983090 DNV983057:DNX983090 DXR983057:DXT983090 EHN983057:EHP983090 ERJ983057:ERL983090 FBF983057:FBH983090 FLB983057:FLD983090 FUX983057:FUZ983090 GET983057:GEV983090 GOP983057:GOR983090 GYL983057:GYN983090 HIH983057:HIJ983090 HSD983057:HSF983090 IBZ983057:ICB983090 ILV983057:ILX983090 IVR983057:IVT983090 JFN983057:JFP983090 JPJ983057:JPL983090 JZF983057:JZH983090 KJB983057:KJD983090 KSX983057:KSZ983090 LCT983057:LCV983090 LMP983057:LMR983090 LWL983057:LWN983090 MGH983057:MGJ983090 MQD983057:MQF983090 MZZ983057:NAB983090 NJV983057:NJX983090 NTR983057:NTT983090 ODN983057:ODP983090 ONJ983057:ONL983090 OXF983057:OXH983090 PHB983057:PHD983090 PQX983057:PQZ983090 QAT983057:QAV983090 QKP983057:QKR983090 QUL983057:QUN983090 REH983057:REJ983090 ROD983057:ROF983090 RXZ983057:RYB983090 SHV983057:SHX983090 SRR983057:SRT983090 TBN983057:TBP983090 TLJ983057:TLL983090 TVF983057:TVH983090 UFB983057:UFD983090 UOX983057:UOZ983090 UYT983057:UYV983090 VIP983057:VIR983090 VSL983057:VSN983090 WCH983057:WCJ983090 WMD983057:WMF983090 WVZ983057:WWB983090 J65553:J65586 JF65553:JF65586 TB65553:TB65586 ACX65553:ACX65586 AMT65553:AMT65586 AWP65553:AWP65586 BGL65553:BGL65586 BQH65553:BQH65586 CAD65553:CAD65586 CJZ65553:CJZ65586 CTV65553:CTV65586 DDR65553:DDR65586 DNN65553:DNN65586 DXJ65553:DXJ65586 EHF65553:EHF65586 ERB65553:ERB65586 FAX65553:FAX65586 FKT65553:FKT65586 FUP65553:FUP65586 GEL65553:GEL65586 GOH65553:GOH65586 GYD65553:GYD65586 HHZ65553:HHZ65586 HRV65553:HRV65586 IBR65553:IBR65586 ILN65553:ILN65586 IVJ65553:IVJ65586 JFF65553:JFF65586 JPB65553:JPB65586 JYX65553:JYX65586 KIT65553:KIT65586 KSP65553:KSP65586 LCL65553:LCL65586 LMH65553:LMH65586 LWD65553:LWD65586 MFZ65553:MFZ65586 MPV65553:MPV65586 MZR65553:MZR65586 NJN65553:NJN65586 NTJ65553:NTJ65586 ODF65553:ODF65586 ONB65553:ONB65586 OWX65553:OWX65586 PGT65553:PGT65586 PQP65553:PQP65586 QAL65553:QAL65586 QKH65553:QKH65586 QUD65553:QUD65586 RDZ65553:RDZ65586 RNV65553:RNV65586 RXR65553:RXR65586 SHN65553:SHN65586 SRJ65553:SRJ65586 TBF65553:TBF65586 TLB65553:TLB65586 TUX65553:TUX65586 UET65553:UET65586 UOP65553:UOP65586 UYL65553:UYL65586 VIH65553:VIH65586 VSD65553:VSD65586 WBZ65553:WBZ65586 WLV65553:WLV65586 WVR65553:WVR65586 J131089:J131122 JF131089:JF131122 TB131089:TB131122 ACX131089:ACX131122 AMT131089:AMT131122 AWP131089:AWP131122 BGL131089:BGL131122 BQH131089:BQH131122 CAD131089:CAD131122 CJZ131089:CJZ131122 CTV131089:CTV131122 DDR131089:DDR131122 DNN131089:DNN131122 DXJ131089:DXJ131122 EHF131089:EHF131122 ERB131089:ERB131122 FAX131089:FAX131122 FKT131089:FKT131122 FUP131089:FUP131122 GEL131089:GEL131122 GOH131089:GOH131122 GYD131089:GYD131122 HHZ131089:HHZ131122 HRV131089:HRV131122 IBR131089:IBR131122 ILN131089:ILN131122 IVJ131089:IVJ131122 JFF131089:JFF131122 JPB131089:JPB131122 JYX131089:JYX131122 KIT131089:KIT131122 KSP131089:KSP131122 LCL131089:LCL131122 LMH131089:LMH131122 LWD131089:LWD131122 MFZ131089:MFZ131122 MPV131089:MPV131122 MZR131089:MZR131122 NJN131089:NJN131122 NTJ131089:NTJ131122 ODF131089:ODF131122 ONB131089:ONB131122 OWX131089:OWX131122 PGT131089:PGT131122 PQP131089:PQP131122 QAL131089:QAL131122 QKH131089:QKH131122 QUD131089:QUD131122 RDZ131089:RDZ131122 RNV131089:RNV131122 RXR131089:RXR131122 SHN131089:SHN131122 SRJ131089:SRJ131122 TBF131089:TBF131122 TLB131089:TLB131122 TUX131089:TUX131122 UET131089:UET131122 UOP131089:UOP131122 UYL131089:UYL131122 VIH131089:VIH131122 VSD131089:VSD131122 WBZ131089:WBZ131122 WLV131089:WLV131122 WVR131089:WVR131122 J196625:J196658 JF196625:JF196658 TB196625:TB196658 ACX196625:ACX196658 AMT196625:AMT196658 AWP196625:AWP196658 BGL196625:BGL196658 BQH196625:BQH196658 CAD196625:CAD196658 CJZ196625:CJZ196658 CTV196625:CTV196658 DDR196625:DDR196658 DNN196625:DNN196658 DXJ196625:DXJ196658 EHF196625:EHF196658 ERB196625:ERB196658 FAX196625:FAX196658 FKT196625:FKT196658 FUP196625:FUP196658 GEL196625:GEL196658 GOH196625:GOH196658 GYD196625:GYD196658 HHZ196625:HHZ196658 HRV196625:HRV196658 IBR196625:IBR196658 ILN196625:ILN196658 IVJ196625:IVJ196658 JFF196625:JFF196658 JPB196625:JPB196658 JYX196625:JYX196658 KIT196625:KIT196658 KSP196625:KSP196658 LCL196625:LCL196658 LMH196625:LMH196658 LWD196625:LWD196658 MFZ196625:MFZ196658 MPV196625:MPV196658 MZR196625:MZR196658 NJN196625:NJN196658 NTJ196625:NTJ196658 ODF196625:ODF196658 ONB196625:ONB196658 OWX196625:OWX196658 PGT196625:PGT196658 PQP196625:PQP196658 QAL196625:QAL196658 QKH196625:QKH196658 QUD196625:QUD196658 RDZ196625:RDZ196658 RNV196625:RNV196658 RXR196625:RXR196658 SHN196625:SHN196658 SRJ196625:SRJ196658 TBF196625:TBF196658 TLB196625:TLB196658 TUX196625:TUX196658 UET196625:UET196658 UOP196625:UOP196658 UYL196625:UYL196658 VIH196625:VIH196658 VSD196625:VSD196658 WBZ196625:WBZ196658 WLV196625:WLV196658 WVR196625:WVR196658 J262161:J262194 JF262161:JF262194 TB262161:TB262194 ACX262161:ACX262194 AMT262161:AMT262194 AWP262161:AWP262194 BGL262161:BGL262194 BQH262161:BQH262194 CAD262161:CAD262194 CJZ262161:CJZ262194 CTV262161:CTV262194 DDR262161:DDR262194 DNN262161:DNN262194 DXJ262161:DXJ262194 EHF262161:EHF262194 ERB262161:ERB262194 FAX262161:FAX262194 FKT262161:FKT262194 FUP262161:FUP262194 GEL262161:GEL262194 GOH262161:GOH262194 GYD262161:GYD262194 HHZ262161:HHZ262194 HRV262161:HRV262194 IBR262161:IBR262194 ILN262161:ILN262194 IVJ262161:IVJ262194 JFF262161:JFF262194 JPB262161:JPB262194 JYX262161:JYX262194 KIT262161:KIT262194 KSP262161:KSP262194 LCL262161:LCL262194 LMH262161:LMH262194 LWD262161:LWD262194 MFZ262161:MFZ262194 MPV262161:MPV262194 MZR262161:MZR262194 NJN262161:NJN262194 NTJ262161:NTJ262194 ODF262161:ODF262194 ONB262161:ONB262194 OWX262161:OWX262194 PGT262161:PGT262194 PQP262161:PQP262194 QAL262161:QAL262194 QKH262161:QKH262194 QUD262161:QUD262194 RDZ262161:RDZ262194 RNV262161:RNV262194 RXR262161:RXR262194 SHN262161:SHN262194 SRJ262161:SRJ262194 TBF262161:TBF262194 TLB262161:TLB262194 TUX262161:TUX262194 UET262161:UET262194 UOP262161:UOP262194 UYL262161:UYL262194 VIH262161:VIH262194 VSD262161:VSD262194 WBZ262161:WBZ262194 WLV262161:WLV262194 WVR262161:WVR262194 J327697:J327730 JF327697:JF327730 TB327697:TB327730 ACX327697:ACX327730 AMT327697:AMT327730 AWP327697:AWP327730 BGL327697:BGL327730 BQH327697:BQH327730 CAD327697:CAD327730 CJZ327697:CJZ327730 CTV327697:CTV327730 DDR327697:DDR327730 DNN327697:DNN327730 DXJ327697:DXJ327730 EHF327697:EHF327730 ERB327697:ERB327730 FAX327697:FAX327730 FKT327697:FKT327730 FUP327697:FUP327730 GEL327697:GEL327730 GOH327697:GOH327730 GYD327697:GYD327730 HHZ327697:HHZ327730 HRV327697:HRV327730 IBR327697:IBR327730 ILN327697:ILN327730 IVJ327697:IVJ327730 JFF327697:JFF327730 JPB327697:JPB327730 JYX327697:JYX327730 KIT327697:KIT327730 KSP327697:KSP327730 LCL327697:LCL327730 LMH327697:LMH327730 LWD327697:LWD327730 MFZ327697:MFZ327730 MPV327697:MPV327730 MZR327697:MZR327730 NJN327697:NJN327730 NTJ327697:NTJ327730 ODF327697:ODF327730 ONB327697:ONB327730 OWX327697:OWX327730 PGT327697:PGT327730 PQP327697:PQP327730 QAL327697:QAL327730 QKH327697:QKH327730 QUD327697:QUD327730 RDZ327697:RDZ327730 RNV327697:RNV327730 RXR327697:RXR327730 SHN327697:SHN327730 SRJ327697:SRJ327730 TBF327697:TBF327730 TLB327697:TLB327730 TUX327697:TUX327730 UET327697:UET327730 UOP327697:UOP327730 UYL327697:UYL327730 VIH327697:VIH327730 VSD327697:VSD327730 WBZ327697:WBZ327730 WLV327697:WLV327730 WVR327697:WVR327730 J393233:J393266 JF393233:JF393266 TB393233:TB393266 ACX393233:ACX393266 AMT393233:AMT393266 AWP393233:AWP393266 BGL393233:BGL393266 BQH393233:BQH393266 CAD393233:CAD393266 CJZ393233:CJZ393266 CTV393233:CTV393266 DDR393233:DDR393266 DNN393233:DNN393266 DXJ393233:DXJ393266 EHF393233:EHF393266 ERB393233:ERB393266 FAX393233:FAX393266 FKT393233:FKT393266 FUP393233:FUP393266 GEL393233:GEL393266 GOH393233:GOH393266 GYD393233:GYD393266 HHZ393233:HHZ393266 HRV393233:HRV393266 IBR393233:IBR393266 ILN393233:ILN393266 IVJ393233:IVJ393266 JFF393233:JFF393266 JPB393233:JPB393266 JYX393233:JYX393266 KIT393233:KIT393266 KSP393233:KSP393266 LCL393233:LCL393266 LMH393233:LMH393266 LWD393233:LWD393266 MFZ393233:MFZ393266 MPV393233:MPV393266 MZR393233:MZR393266 NJN393233:NJN393266 NTJ393233:NTJ393266 ODF393233:ODF393266 ONB393233:ONB393266 OWX393233:OWX393266 PGT393233:PGT393266 PQP393233:PQP393266 QAL393233:QAL393266 QKH393233:QKH393266 QUD393233:QUD393266 RDZ393233:RDZ393266 RNV393233:RNV393266 RXR393233:RXR393266 SHN393233:SHN393266 SRJ393233:SRJ393266 TBF393233:TBF393266 TLB393233:TLB393266 TUX393233:TUX393266 UET393233:UET393266 UOP393233:UOP393266 UYL393233:UYL393266 VIH393233:VIH393266 VSD393233:VSD393266 WBZ393233:WBZ393266 WLV393233:WLV393266 WVR393233:WVR393266 J458769:J458802 JF458769:JF458802 TB458769:TB458802 ACX458769:ACX458802 AMT458769:AMT458802 AWP458769:AWP458802 BGL458769:BGL458802 BQH458769:BQH458802 CAD458769:CAD458802 CJZ458769:CJZ458802 CTV458769:CTV458802 DDR458769:DDR458802 DNN458769:DNN458802 DXJ458769:DXJ458802 EHF458769:EHF458802 ERB458769:ERB458802 FAX458769:FAX458802 FKT458769:FKT458802 FUP458769:FUP458802 GEL458769:GEL458802 GOH458769:GOH458802 GYD458769:GYD458802 HHZ458769:HHZ458802 HRV458769:HRV458802 IBR458769:IBR458802 ILN458769:ILN458802 IVJ458769:IVJ458802 JFF458769:JFF458802 JPB458769:JPB458802 JYX458769:JYX458802 KIT458769:KIT458802 KSP458769:KSP458802 LCL458769:LCL458802 LMH458769:LMH458802 LWD458769:LWD458802 MFZ458769:MFZ458802 MPV458769:MPV458802 MZR458769:MZR458802 NJN458769:NJN458802 NTJ458769:NTJ458802 ODF458769:ODF458802 ONB458769:ONB458802 OWX458769:OWX458802 PGT458769:PGT458802 PQP458769:PQP458802 QAL458769:QAL458802 QKH458769:QKH458802 QUD458769:QUD458802 RDZ458769:RDZ458802 RNV458769:RNV458802 RXR458769:RXR458802 SHN458769:SHN458802 SRJ458769:SRJ458802 TBF458769:TBF458802 TLB458769:TLB458802 TUX458769:TUX458802 UET458769:UET458802 UOP458769:UOP458802 UYL458769:UYL458802 VIH458769:VIH458802 VSD458769:VSD458802 WBZ458769:WBZ458802 WLV458769:WLV458802 WVR458769:WVR458802 J524305:J524338 JF524305:JF524338 TB524305:TB524338 ACX524305:ACX524338 AMT524305:AMT524338 AWP524305:AWP524338 BGL524305:BGL524338 BQH524305:BQH524338 CAD524305:CAD524338 CJZ524305:CJZ524338 CTV524305:CTV524338 DDR524305:DDR524338 DNN524305:DNN524338 DXJ524305:DXJ524338 EHF524305:EHF524338 ERB524305:ERB524338 FAX524305:FAX524338 FKT524305:FKT524338 FUP524305:FUP524338 GEL524305:GEL524338 GOH524305:GOH524338 GYD524305:GYD524338 HHZ524305:HHZ524338 HRV524305:HRV524338 IBR524305:IBR524338 ILN524305:ILN524338 IVJ524305:IVJ524338 JFF524305:JFF524338 JPB524305:JPB524338 JYX524305:JYX524338 KIT524305:KIT524338 KSP524305:KSP524338 LCL524305:LCL524338 LMH524305:LMH524338 LWD524305:LWD524338 MFZ524305:MFZ524338 MPV524305:MPV524338 MZR524305:MZR524338 NJN524305:NJN524338 NTJ524305:NTJ524338 ODF524305:ODF524338 ONB524305:ONB524338 OWX524305:OWX524338 PGT524305:PGT524338 PQP524305:PQP524338 QAL524305:QAL524338 QKH524305:QKH524338 QUD524305:QUD524338 RDZ524305:RDZ524338 RNV524305:RNV524338 RXR524305:RXR524338 SHN524305:SHN524338 SRJ524305:SRJ524338 TBF524305:TBF524338 TLB524305:TLB524338 TUX524305:TUX524338 UET524305:UET524338 UOP524305:UOP524338 UYL524305:UYL524338 VIH524305:VIH524338 VSD524305:VSD524338 WBZ524305:WBZ524338 WLV524305:WLV524338 WVR524305:WVR524338 J589841:J589874 JF589841:JF589874 TB589841:TB589874 ACX589841:ACX589874 AMT589841:AMT589874 AWP589841:AWP589874 BGL589841:BGL589874 BQH589841:BQH589874 CAD589841:CAD589874 CJZ589841:CJZ589874 CTV589841:CTV589874 DDR589841:DDR589874 DNN589841:DNN589874 DXJ589841:DXJ589874 EHF589841:EHF589874 ERB589841:ERB589874 FAX589841:FAX589874 FKT589841:FKT589874 FUP589841:FUP589874 GEL589841:GEL589874 GOH589841:GOH589874 GYD589841:GYD589874 HHZ589841:HHZ589874 HRV589841:HRV589874 IBR589841:IBR589874 ILN589841:ILN589874 IVJ589841:IVJ589874 JFF589841:JFF589874 JPB589841:JPB589874 JYX589841:JYX589874 KIT589841:KIT589874 KSP589841:KSP589874 LCL589841:LCL589874 LMH589841:LMH589874 LWD589841:LWD589874 MFZ589841:MFZ589874 MPV589841:MPV589874 MZR589841:MZR589874 NJN589841:NJN589874 NTJ589841:NTJ589874 ODF589841:ODF589874 ONB589841:ONB589874 OWX589841:OWX589874 PGT589841:PGT589874 PQP589841:PQP589874 QAL589841:QAL589874 QKH589841:QKH589874 QUD589841:QUD589874 RDZ589841:RDZ589874 RNV589841:RNV589874 RXR589841:RXR589874 SHN589841:SHN589874 SRJ589841:SRJ589874 TBF589841:TBF589874 TLB589841:TLB589874 TUX589841:TUX589874 UET589841:UET589874 UOP589841:UOP589874 UYL589841:UYL589874 VIH589841:VIH589874 VSD589841:VSD589874 WBZ589841:WBZ589874 WLV589841:WLV589874 WVR589841:WVR589874 J655377:J655410 JF655377:JF655410 TB655377:TB655410 ACX655377:ACX655410 AMT655377:AMT655410 AWP655377:AWP655410 BGL655377:BGL655410 BQH655377:BQH655410 CAD655377:CAD655410 CJZ655377:CJZ655410 CTV655377:CTV655410 DDR655377:DDR655410 DNN655377:DNN655410 DXJ655377:DXJ655410 EHF655377:EHF655410 ERB655377:ERB655410 FAX655377:FAX655410 FKT655377:FKT655410 FUP655377:FUP655410 GEL655377:GEL655410 GOH655377:GOH655410 GYD655377:GYD655410 HHZ655377:HHZ655410 HRV655377:HRV655410 IBR655377:IBR655410 ILN655377:ILN655410 IVJ655377:IVJ655410 JFF655377:JFF655410 JPB655377:JPB655410 JYX655377:JYX655410 KIT655377:KIT655410 KSP655377:KSP655410 LCL655377:LCL655410 LMH655377:LMH655410 LWD655377:LWD655410 MFZ655377:MFZ655410 MPV655377:MPV655410 MZR655377:MZR655410 NJN655377:NJN655410 NTJ655377:NTJ655410 ODF655377:ODF655410 ONB655377:ONB655410 OWX655377:OWX655410 PGT655377:PGT655410 PQP655377:PQP655410 QAL655377:QAL655410 QKH655377:QKH655410 QUD655377:QUD655410 RDZ655377:RDZ655410 RNV655377:RNV655410 RXR655377:RXR655410 SHN655377:SHN655410 SRJ655377:SRJ655410 TBF655377:TBF655410 TLB655377:TLB655410 TUX655377:TUX655410 UET655377:UET655410 UOP655377:UOP655410 UYL655377:UYL655410 VIH655377:VIH655410 VSD655377:VSD655410 WBZ655377:WBZ655410 WLV655377:WLV655410 WVR655377:WVR655410 J720913:J720946 JF720913:JF720946 TB720913:TB720946 ACX720913:ACX720946 AMT720913:AMT720946 AWP720913:AWP720946 BGL720913:BGL720946 BQH720913:BQH720946 CAD720913:CAD720946 CJZ720913:CJZ720946 CTV720913:CTV720946 DDR720913:DDR720946 DNN720913:DNN720946 DXJ720913:DXJ720946 EHF720913:EHF720946 ERB720913:ERB720946 FAX720913:FAX720946 FKT720913:FKT720946 FUP720913:FUP720946 GEL720913:GEL720946 GOH720913:GOH720946 GYD720913:GYD720946 HHZ720913:HHZ720946 HRV720913:HRV720946 IBR720913:IBR720946 ILN720913:ILN720946 IVJ720913:IVJ720946 JFF720913:JFF720946 JPB720913:JPB720946 JYX720913:JYX720946 KIT720913:KIT720946 KSP720913:KSP720946 LCL720913:LCL720946 LMH720913:LMH720946 LWD720913:LWD720946 MFZ720913:MFZ720946 MPV720913:MPV720946 MZR720913:MZR720946 NJN720913:NJN720946 NTJ720913:NTJ720946 ODF720913:ODF720946 ONB720913:ONB720946 OWX720913:OWX720946 PGT720913:PGT720946 PQP720913:PQP720946 QAL720913:QAL720946 QKH720913:QKH720946 QUD720913:QUD720946 RDZ720913:RDZ720946 RNV720913:RNV720946 RXR720913:RXR720946 SHN720913:SHN720946 SRJ720913:SRJ720946 TBF720913:TBF720946 TLB720913:TLB720946 TUX720913:TUX720946 UET720913:UET720946 UOP720913:UOP720946 UYL720913:UYL720946 VIH720913:VIH720946 VSD720913:VSD720946 WBZ720913:WBZ720946 WLV720913:WLV720946 WVR720913:WVR720946 J786449:J786482 JF786449:JF786482 TB786449:TB786482 ACX786449:ACX786482 AMT786449:AMT786482 AWP786449:AWP786482 BGL786449:BGL786482 BQH786449:BQH786482 CAD786449:CAD786482 CJZ786449:CJZ786482 CTV786449:CTV786482 DDR786449:DDR786482 DNN786449:DNN786482 DXJ786449:DXJ786482 EHF786449:EHF786482 ERB786449:ERB786482 FAX786449:FAX786482 FKT786449:FKT786482 FUP786449:FUP786482 GEL786449:GEL786482 GOH786449:GOH786482 GYD786449:GYD786482 HHZ786449:HHZ786482 HRV786449:HRV786482 IBR786449:IBR786482 ILN786449:ILN786482 IVJ786449:IVJ786482 JFF786449:JFF786482 JPB786449:JPB786482 JYX786449:JYX786482 KIT786449:KIT786482 KSP786449:KSP786482 LCL786449:LCL786482 LMH786449:LMH786482 LWD786449:LWD786482 MFZ786449:MFZ786482 MPV786449:MPV786482 MZR786449:MZR786482 NJN786449:NJN786482 NTJ786449:NTJ786482 ODF786449:ODF786482 ONB786449:ONB786482 OWX786449:OWX786482 PGT786449:PGT786482 PQP786449:PQP786482 QAL786449:QAL786482 QKH786449:QKH786482 QUD786449:QUD786482 RDZ786449:RDZ786482 RNV786449:RNV786482 RXR786449:RXR786482 SHN786449:SHN786482 SRJ786449:SRJ786482 TBF786449:TBF786482 TLB786449:TLB786482 TUX786449:TUX786482 UET786449:UET786482 UOP786449:UOP786482 UYL786449:UYL786482 VIH786449:VIH786482 VSD786449:VSD786482 WBZ786449:WBZ786482 WLV786449:WLV786482 WVR786449:WVR786482 J851985:J852018 JF851985:JF852018 TB851985:TB852018 ACX851985:ACX852018 AMT851985:AMT852018 AWP851985:AWP852018 BGL851985:BGL852018 BQH851985:BQH852018 CAD851985:CAD852018 CJZ851985:CJZ852018 CTV851985:CTV852018 DDR851985:DDR852018 DNN851985:DNN852018 DXJ851985:DXJ852018 EHF851985:EHF852018 ERB851985:ERB852018 FAX851985:FAX852018 FKT851985:FKT852018 FUP851985:FUP852018 GEL851985:GEL852018 GOH851985:GOH852018 GYD851985:GYD852018 HHZ851985:HHZ852018 HRV851985:HRV852018 IBR851985:IBR852018 ILN851985:ILN852018 IVJ851985:IVJ852018 JFF851985:JFF852018 JPB851985:JPB852018 JYX851985:JYX852018 KIT851985:KIT852018 KSP851985:KSP852018 LCL851985:LCL852018 LMH851985:LMH852018 LWD851985:LWD852018 MFZ851985:MFZ852018 MPV851985:MPV852018 MZR851985:MZR852018 NJN851985:NJN852018 NTJ851985:NTJ852018 ODF851985:ODF852018 ONB851985:ONB852018 OWX851985:OWX852018 PGT851985:PGT852018 PQP851985:PQP852018 QAL851985:QAL852018 QKH851985:QKH852018 QUD851985:QUD852018 RDZ851985:RDZ852018 RNV851985:RNV852018 RXR851985:RXR852018 SHN851985:SHN852018 SRJ851985:SRJ852018 TBF851985:TBF852018 TLB851985:TLB852018 TUX851985:TUX852018 UET851985:UET852018 UOP851985:UOP852018 UYL851985:UYL852018 VIH851985:VIH852018 VSD851985:VSD852018 WBZ851985:WBZ852018 WLV851985:WLV852018 WVR851985:WVR852018 J917521:J917554 JF917521:JF917554 TB917521:TB917554 ACX917521:ACX917554 AMT917521:AMT917554 AWP917521:AWP917554 BGL917521:BGL917554 BQH917521:BQH917554 CAD917521:CAD917554 CJZ917521:CJZ917554 CTV917521:CTV917554 DDR917521:DDR917554 DNN917521:DNN917554 DXJ917521:DXJ917554 EHF917521:EHF917554 ERB917521:ERB917554 FAX917521:FAX917554 FKT917521:FKT917554 FUP917521:FUP917554 GEL917521:GEL917554 GOH917521:GOH917554 GYD917521:GYD917554 HHZ917521:HHZ917554 HRV917521:HRV917554 IBR917521:IBR917554 ILN917521:ILN917554 IVJ917521:IVJ917554 JFF917521:JFF917554 JPB917521:JPB917554 JYX917521:JYX917554 KIT917521:KIT917554 KSP917521:KSP917554 LCL917521:LCL917554 LMH917521:LMH917554 LWD917521:LWD917554 MFZ917521:MFZ917554 MPV917521:MPV917554 MZR917521:MZR917554 NJN917521:NJN917554 NTJ917521:NTJ917554 ODF917521:ODF917554 ONB917521:ONB917554 OWX917521:OWX917554 PGT917521:PGT917554 PQP917521:PQP917554 QAL917521:QAL917554 QKH917521:QKH917554 QUD917521:QUD917554 RDZ917521:RDZ917554 RNV917521:RNV917554 RXR917521:RXR917554 SHN917521:SHN917554 SRJ917521:SRJ917554 TBF917521:TBF917554 TLB917521:TLB917554 TUX917521:TUX917554 UET917521:UET917554 UOP917521:UOP917554 UYL917521:UYL917554 VIH917521:VIH917554 VSD917521:VSD917554 WBZ917521:WBZ917554 WLV917521:WLV917554 WVR917521:WVR917554 J983057:J983090 JF983057:JF983090 TB983057:TB983090 ACX983057:ACX983090 AMT983057:AMT983090 AWP983057:AWP983090 BGL983057:BGL983090 BQH983057:BQH983090 CAD983057:CAD983090 CJZ983057:CJZ983090 CTV983057:CTV983090 DDR983057:DDR983090 DNN983057:DNN983090 DXJ983057:DXJ983090 EHF983057:EHF983090 ERB983057:ERB983090 FAX983057:FAX983090 FKT983057:FKT983090 FUP983057:FUP983090 GEL983057:GEL983090 GOH983057:GOH983090 GYD983057:GYD983090 HHZ983057:HHZ983090 HRV983057:HRV983090 IBR983057:IBR983090 ILN983057:ILN983090 IVJ983057:IVJ983090 JFF983057:JFF983090 JPB983057:JPB983090 JYX983057:JYX983090 KIT983057:KIT983090 KSP983057:KSP983090 LCL983057:LCL983090 LMH983057:LMH983090 LWD983057:LWD983090 MFZ983057:MFZ983090 MPV983057:MPV983090 MZR983057:MZR983090 NJN983057:NJN983090 NTJ983057:NTJ983090 ODF983057:ODF983090 ONB983057:ONB983090 OWX983057:OWX983090 PGT983057:PGT983090 PQP983057:PQP983090 QAL983057:QAL983090 QKH983057:QKH983090 QUD983057:QUD983090 RDZ983057:RDZ983090 RNV983057:RNV983090 RXR983057:RXR983090 SHN983057:SHN983090 SRJ983057:SRJ983090 TBF983057:TBF983090 TLB983057:TLB983090 TUX983057:TUX983090 UET983057:UET983090 UOP983057:UOP983090 UYL983057:UYL983090 VIH983057:VIH983090 VSD983057:VSD983090 WBZ983057:WBZ983090 WLV983057:WLV983090 WVR983057:WVR983090 G65553:H65586 JC65553:JD65586 SY65553:SZ65586 ACU65553:ACV65586 AMQ65553:AMR65586 AWM65553:AWN65586 BGI65553:BGJ65586 BQE65553:BQF65586 CAA65553:CAB65586 CJW65553:CJX65586 CTS65553:CTT65586 DDO65553:DDP65586 DNK65553:DNL65586 DXG65553:DXH65586 EHC65553:EHD65586 EQY65553:EQZ65586 FAU65553:FAV65586 FKQ65553:FKR65586 FUM65553:FUN65586 GEI65553:GEJ65586 GOE65553:GOF65586 GYA65553:GYB65586 HHW65553:HHX65586 HRS65553:HRT65586 IBO65553:IBP65586 ILK65553:ILL65586 IVG65553:IVH65586 JFC65553:JFD65586 JOY65553:JOZ65586 JYU65553:JYV65586 KIQ65553:KIR65586 KSM65553:KSN65586 LCI65553:LCJ65586 LME65553:LMF65586 LWA65553:LWB65586 MFW65553:MFX65586 MPS65553:MPT65586 MZO65553:MZP65586 NJK65553:NJL65586 NTG65553:NTH65586 ODC65553:ODD65586 OMY65553:OMZ65586 OWU65553:OWV65586 PGQ65553:PGR65586 PQM65553:PQN65586 QAI65553:QAJ65586 QKE65553:QKF65586 QUA65553:QUB65586 RDW65553:RDX65586 RNS65553:RNT65586 RXO65553:RXP65586 SHK65553:SHL65586 SRG65553:SRH65586 TBC65553:TBD65586 TKY65553:TKZ65586 TUU65553:TUV65586 UEQ65553:UER65586 UOM65553:UON65586 UYI65553:UYJ65586 VIE65553:VIF65586 VSA65553:VSB65586 WBW65553:WBX65586 WLS65553:WLT65586 WVO65553:WVP65586 G131089:H131122 JC131089:JD131122 SY131089:SZ131122 ACU131089:ACV131122 AMQ131089:AMR131122 AWM131089:AWN131122 BGI131089:BGJ131122 BQE131089:BQF131122 CAA131089:CAB131122 CJW131089:CJX131122 CTS131089:CTT131122 DDO131089:DDP131122 DNK131089:DNL131122 DXG131089:DXH131122 EHC131089:EHD131122 EQY131089:EQZ131122 FAU131089:FAV131122 FKQ131089:FKR131122 FUM131089:FUN131122 GEI131089:GEJ131122 GOE131089:GOF131122 GYA131089:GYB131122 HHW131089:HHX131122 HRS131089:HRT131122 IBO131089:IBP131122 ILK131089:ILL131122 IVG131089:IVH131122 JFC131089:JFD131122 JOY131089:JOZ131122 JYU131089:JYV131122 KIQ131089:KIR131122 KSM131089:KSN131122 LCI131089:LCJ131122 LME131089:LMF131122 LWA131089:LWB131122 MFW131089:MFX131122 MPS131089:MPT131122 MZO131089:MZP131122 NJK131089:NJL131122 NTG131089:NTH131122 ODC131089:ODD131122 OMY131089:OMZ131122 OWU131089:OWV131122 PGQ131089:PGR131122 PQM131089:PQN131122 QAI131089:QAJ131122 QKE131089:QKF131122 QUA131089:QUB131122 RDW131089:RDX131122 RNS131089:RNT131122 RXO131089:RXP131122 SHK131089:SHL131122 SRG131089:SRH131122 TBC131089:TBD131122 TKY131089:TKZ131122 TUU131089:TUV131122 UEQ131089:UER131122 UOM131089:UON131122 UYI131089:UYJ131122 VIE131089:VIF131122 VSA131089:VSB131122 WBW131089:WBX131122 WLS131089:WLT131122 WVO131089:WVP131122 G196625:H196658 JC196625:JD196658 SY196625:SZ196658 ACU196625:ACV196658 AMQ196625:AMR196658 AWM196625:AWN196658 BGI196625:BGJ196658 BQE196625:BQF196658 CAA196625:CAB196658 CJW196625:CJX196658 CTS196625:CTT196658 DDO196625:DDP196658 DNK196625:DNL196658 DXG196625:DXH196658 EHC196625:EHD196658 EQY196625:EQZ196658 FAU196625:FAV196658 FKQ196625:FKR196658 FUM196625:FUN196658 GEI196625:GEJ196658 GOE196625:GOF196658 GYA196625:GYB196658 HHW196625:HHX196658 HRS196625:HRT196658 IBO196625:IBP196658 ILK196625:ILL196658 IVG196625:IVH196658 JFC196625:JFD196658 JOY196625:JOZ196658 JYU196625:JYV196658 KIQ196625:KIR196658 KSM196625:KSN196658 LCI196625:LCJ196658 LME196625:LMF196658 LWA196625:LWB196658 MFW196625:MFX196658 MPS196625:MPT196658 MZO196625:MZP196658 NJK196625:NJL196658 NTG196625:NTH196658 ODC196625:ODD196658 OMY196625:OMZ196658 OWU196625:OWV196658 PGQ196625:PGR196658 PQM196625:PQN196658 QAI196625:QAJ196658 QKE196625:QKF196658 QUA196625:QUB196658 RDW196625:RDX196658 RNS196625:RNT196658 RXO196625:RXP196658 SHK196625:SHL196658 SRG196625:SRH196658 TBC196625:TBD196658 TKY196625:TKZ196658 TUU196625:TUV196658 UEQ196625:UER196658 UOM196625:UON196658 UYI196625:UYJ196658 VIE196625:VIF196658 VSA196625:VSB196658 WBW196625:WBX196658 WLS196625:WLT196658 WVO196625:WVP196658 G262161:H262194 JC262161:JD262194 SY262161:SZ262194 ACU262161:ACV262194 AMQ262161:AMR262194 AWM262161:AWN262194 BGI262161:BGJ262194 BQE262161:BQF262194 CAA262161:CAB262194 CJW262161:CJX262194 CTS262161:CTT262194 DDO262161:DDP262194 DNK262161:DNL262194 DXG262161:DXH262194 EHC262161:EHD262194 EQY262161:EQZ262194 FAU262161:FAV262194 FKQ262161:FKR262194 FUM262161:FUN262194 GEI262161:GEJ262194 GOE262161:GOF262194 GYA262161:GYB262194 HHW262161:HHX262194 HRS262161:HRT262194 IBO262161:IBP262194 ILK262161:ILL262194 IVG262161:IVH262194 JFC262161:JFD262194 JOY262161:JOZ262194 JYU262161:JYV262194 KIQ262161:KIR262194 KSM262161:KSN262194 LCI262161:LCJ262194 LME262161:LMF262194 LWA262161:LWB262194 MFW262161:MFX262194 MPS262161:MPT262194 MZO262161:MZP262194 NJK262161:NJL262194 NTG262161:NTH262194 ODC262161:ODD262194 OMY262161:OMZ262194 OWU262161:OWV262194 PGQ262161:PGR262194 PQM262161:PQN262194 QAI262161:QAJ262194 QKE262161:QKF262194 QUA262161:QUB262194 RDW262161:RDX262194 RNS262161:RNT262194 RXO262161:RXP262194 SHK262161:SHL262194 SRG262161:SRH262194 TBC262161:TBD262194 TKY262161:TKZ262194 TUU262161:TUV262194 UEQ262161:UER262194 UOM262161:UON262194 UYI262161:UYJ262194 VIE262161:VIF262194 VSA262161:VSB262194 WBW262161:WBX262194 WLS262161:WLT262194 WVO262161:WVP262194 G327697:H327730 JC327697:JD327730 SY327697:SZ327730 ACU327697:ACV327730 AMQ327697:AMR327730 AWM327697:AWN327730 BGI327697:BGJ327730 BQE327697:BQF327730 CAA327697:CAB327730 CJW327697:CJX327730 CTS327697:CTT327730 DDO327697:DDP327730 DNK327697:DNL327730 DXG327697:DXH327730 EHC327697:EHD327730 EQY327697:EQZ327730 FAU327697:FAV327730 FKQ327697:FKR327730 FUM327697:FUN327730 GEI327697:GEJ327730 GOE327697:GOF327730 GYA327697:GYB327730 HHW327697:HHX327730 HRS327697:HRT327730 IBO327697:IBP327730 ILK327697:ILL327730 IVG327697:IVH327730 JFC327697:JFD327730 JOY327697:JOZ327730 JYU327697:JYV327730 KIQ327697:KIR327730 KSM327697:KSN327730 LCI327697:LCJ327730 LME327697:LMF327730 LWA327697:LWB327730 MFW327697:MFX327730 MPS327697:MPT327730 MZO327697:MZP327730 NJK327697:NJL327730 NTG327697:NTH327730 ODC327697:ODD327730 OMY327697:OMZ327730 OWU327697:OWV327730 PGQ327697:PGR327730 PQM327697:PQN327730 QAI327697:QAJ327730 QKE327697:QKF327730 QUA327697:QUB327730 RDW327697:RDX327730 RNS327697:RNT327730 RXO327697:RXP327730 SHK327697:SHL327730 SRG327697:SRH327730 TBC327697:TBD327730 TKY327697:TKZ327730 TUU327697:TUV327730 UEQ327697:UER327730 UOM327697:UON327730 UYI327697:UYJ327730 VIE327697:VIF327730 VSA327697:VSB327730 WBW327697:WBX327730 WLS327697:WLT327730 WVO327697:WVP327730 G393233:H393266 JC393233:JD393266 SY393233:SZ393266 ACU393233:ACV393266 AMQ393233:AMR393266 AWM393233:AWN393266 BGI393233:BGJ393266 BQE393233:BQF393266 CAA393233:CAB393266 CJW393233:CJX393266 CTS393233:CTT393266 DDO393233:DDP393266 DNK393233:DNL393266 DXG393233:DXH393266 EHC393233:EHD393266 EQY393233:EQZ393266 FAU393233:FAV393266 FKQ393233:FKR393266 FUM393233:FUN393266 GEI393233:GEJ393266 GOE393233:GOF393266 GYA393233:GYB393266 HHW393233:HHX393266 HRS393233:HRT393266 IBO393233:IBP393266 ILK393233:ILL393266 IVG393233:IVH393266 JFC393233:JFD393266 JOY393233:JOZ393266 JYU393233:JYV393266 KIQ393233:KIR393266 KSM393233:KSN393266 LCI393233:LCJ393266 LME393233:LMF393266 LWA393233:LWB393266 MFW393233:MFX393266 MPS393233:MPT393266 MZO393233:MZP393266 NJK393233:NJL393266 NTG393233:NTH393266 ODC393233:ODD393266 OMY393233:OMZ393266 OWU393233:OWV393266 PGQ393233:PGR393266 PQM393233:PQN393266 QAI393233:QAJ393266 QKE393233:QKF393266 QUA393233:QUB393266 RDW393233:RDX393266 RNS393233:RNT393266 RXO393233:RXP393266 SHK393233:SHL393266 SRG393233:SRH393266 TBC393233:TBD393266 TKY393233:TKZ393266 TUU393233:TUV393266 UEQ393233:UER393266 UOM393233:UON393266 UYI393233:UYJ393266 VIE393233:VIF393266 VSA393233:VSB393266 WBW393233:WBX393266 WLS393233:WLT393266 WVO393233:WVP393266 G458769:H458802 JC458769:JD458802 SY458769:SZ458802 ACU458769:ACV458802 AMQ458769:AMR458802 AWM458769:AWN458802 BGI458769:BGJ458802 BQE458769:BQF458802 CAA458769:CAB458802 CJW458769:CJX458802 CTS458769:CTT458802 DDO458769:DDP458802 DNK458769:DNL458802 DXG458769:DXH458802 EHC458769:EHD458802 EQY458769:EQZ458802 FAU458769:FAV458802 FKQ458769:FKR458802 FUM458769:FUN458802 GEI458769:GEJ458802 GOE458769:GOF458802 GYA458769:GYB458802 HHW458769:HHX458802 HRS458769:HRT458802 IBO458769:IBP458802 ILK458769:ILL458802 IVG458769:IVH458802 JFC458769:JFD458802 JOY458769:JOZ458802 JYU458769:JYV458802 KIQ458769:KIR458802 KSM458769:KSN458802 LCI458769:LCJ458802 LME458769:LMF458802 LWA458769:LWB458802 MFW458769:MFX458802 MPS458769:MPT458802 MZO458769:MZP458802 NJK458769:NJL458802 NTG458769:NTH458802 ODC458769:ODD458802 OMY458769:OMZ458802 OWU458769:OWV458802 PGQ458769:PGR458802 PQM458769:PQN458802 QAI458769:QAJ458802 QKE458769:QKF458802 QUA458769:QUB458802 RDW458769:RDX458802 RNS458769:RNT458802 RXO458769:RXP458802 SHK458769:SHL458802 SRG458769:SRH458802 TBC458769:TBD458802 TKY458769:TKZ458802 TUU458769:TUV458802 UEQ458769:UER458802 UOM458769:UON458802 UYI458769:UYJ458802 VIE458769:VIF458802 VSA458769:VSB458802 WBW458769:WBX458802 WLS458769:WLT458802 WVO458769:WVP458802 G524305:H524338 JC524305:JD524338 SY524305:SZ524338 ACU524305:ACV524338 AMQ524305:AMR524338 AWM524305:AWN524338 BGI524305:BGJ524338 BQE524305:BQF524338 CAA524305:CAB524338 CJW524305:CJX524338 CTS524305:CTT524338 DDO524305:DDP524338 DNK524305:DNL524338 DXG524305:DXH524338 EHC524305:EHD524338 EQY524305:EQZ524338 FAU524305:FAV524338 FKQ524305:FKR524338 FUM524305:FUN524338 GEI524305:GEJ524338 GOE524305:GOF524338 GYA524305:GYB524338 HHW524305:HHX524338 HRS524305:HRT524338 IBO524305:IBP524338 ILK524305:ILL524338 IVG524305:IVH524338 JFC524305:JFD524338 JOY524305:JOZ524338 JYU524305:JYV524338 KIQ524305:KIR524338 KSM524305:KSN524338 LCI524305:LCJ524338 LME524305:LMF524338 LWA524305:LWB524338 MFW524305:MFX524338 MPS524305:MPT524338 MZO524305:MZP524338 NJK524305:NJL524338 NTG524305:NTH524338 ODC524305:ODD524338 OMY524305:OMZ524338 OWU524305:OWV524338 PGQ524305:PGR524338 PQM524305:PQN524338 QAI524305:QAJ524338 QKE524305:QKF524338 QUA524305:QUB524338 RDW524305:RDX524338 RNS524305:RNT524338 RXO524305:RXP524338 SHK524305:SHL524338 SRG524305:SRH524338 TBC524305:TBD524338 TKY524305:TKZ524338 TUU524305:TUV524338 UEQ524305:UER524338 UOM524305:UON524338 UYI524305:UYJ524338 VIE524305:VIF524338 VSA524305:VSB524338 WBW524305:WBX524338 WLS524305:WLT524338 WVO524305:WVP524338 G589841:H589874 JC589841:JD589874 SY589841:SZ589874 ACU589841:ACV589874 AMQ589841:AMR589874 AWM589841:AWN589874 BGI589841:BGJ589874 BQE589841:BQF589874 CAA589841:CAB589874 CJW589841:CJX589874 CTS589841:CTT589874 DDO589841:DDP589874 DNK589841:DNL589874 DXG589841:DXH589874 EHC589841:EHD589874 EQY589841:EQZ589874 FAU589841:FAV589874 FKQ589841:FKR589874 FUM589841:FUN589874 GEI589841:GEJ589874 GOE589841:GOF589874 GYA589841:GYB589874 HHW589841:HHX589874 HRS589841:HRT589874 IBO589841:IBP589874 ILK589841:ILL589874 IVG589841:IVH589874 JFC589841:JFD589874 JOY589841:JOZ589874 JYU589841:JYV589874 KIQ589841:KIR589874 KSM589841:KSN589874 LCI589841:LCJ589874 LME589841:LMF589874 LWA589841:LWB589874 MFW589841:MFX589874 MPS589841:MPT589874 MZO589841:MZP589874 NJK589841:NJL589874 NTG589841:NTH589874 ODC589841:ODD589874 OMY589841:OMZ589874 OWU589841:OWV589874 PGQ589841:PGR589874 PQM589841:PQN589874 QAI589841:QAJ589874 QKE589841:QKF589874 QUA589841:QUB589874 RDW589841:RDX589874 RNS589841:RNT589874 RXO589841:RXP589874 SHK589841:SHL589874 SRG589841:SRH589874 TBC589841:TBD589874 TKY589841:TKZ589874 TUU589841:TUV589874 UEQ589841:UER589874 UOM589841:UON589874 UYI589841:UYJ589874 VIE589841:VIF589874 VSA589841:VSB589874 WBW589841:WBX589874 WLS589841:WLT589874 WVO589841:WVP589874 G655377:H655410 JC655377:JD655410 SY655377:SZ655410 ACU655377:ACV655410 AMQ655377:AMR655410 AWM655377:AWN655410 BGI655377:BGJ655410 BQE655377:BQF655410 CAA655377:CAB655410 CJW655377:CJX655410 CTS655377:CTT655410 DDO655377:DDP655410 DNK655377:DNL655410 DXG655377:DXH655410 EHC655377:EHD655410 EQY655377:EQZ655410 FAU655377:FAV655410 FKQ655377:FKR655410 FUM655377:FUN655410 GEI655377:GEJ655410 GOE655377:GOF655410 GYA655377:GYB655410 HHW655377:HHX655410 HRS655377:HRT655410 IBO655377:IBP655410 ILK655377:ILL655410 IVG655377:IVH655410 JFC655377:JFD655410 JOY655377:JOZ655410 JYU655377:JYV655410 KIQ655377:KIR655410 KSM655377:KSN655410 LCI655377:LCJ655410 LME655377:LMF655410 LWA655377:LWB655410 MFW655377:MFX655410 MPS655377:MPT655410 MZO655377:MZP655410 NJK655377:NJL655410 NTG655377:NTH655410 ODC655377:ODD655410 OMY655377:OMZ655410 OWU655377:OWV655410 PGQ655377:PGR655410 PQM655377:PQN655410 QAI655377:QAJ655410 QKE655377:QKF655410 QUA655377:QUB655410 RDW655377:RDX655410 RNS655377:RNT655410 RXO655377:RXP655410 SHK655377:SHL655410 SRG655377:SRH655410 TBC655377:TBD655410 TKY655377:TKZ655410 TUU655377:TUV655410 UEQ655377:UER655410 UOM655377:UON655410 UYI655377:UYJ655410 VIE655377:VIF655410 VSA655377:VSB655410 WBW655377:WBX655410 WLS655377:WLT655410 WVO655377:WVP655410 G720913:H720946 JC720913:JD720946 SY720913:SZ720946 ACU720913:ACV720946 AMQ720913:AMR720946 AWM720913:AWN720946 BGI720913:BGJ720946 BQE720913:BQF720946 CAA720913:CAB720946 CJW720913:CJX720946 CTS720913:CTT720946 DDO720913:DDP720946 DNK720913:DNL720946 DXG720913:DXH720946 EHC720913:EHD720946 EQY720913:EQZ720946 FAU720913:FAV720946 FKQ720913:FKR720946 FUM720913:FUN720946 GEI720913:GEJ720946 GOE720913:GOF720946 GYA720913:GYB720946 HHW720913:HHX720946 HRS720913:HRT720946 IBO720913:IBP720946 ILK720913:ILL720946 IVG720913:IVH720946 JFC720913:JFD720946 JOY720913:JOZ720946 JYU720913:JYV720946 KIQ720913:KIR720946 KSM720913:KSN720946 LCI720913:LCJ720946 LME720913:LMF720946 LWA720913:LWB720946 MFW720913:MFX720946 MPS720913:MPT720946 MZO720913:MZP720946 NJK720913:NJL720946 NTG720913:NTH720946 ODC720913:ODD720946 OMY720913:OMZ720946 OWU720913:OWV720946 PGQ720913:PGR720946 PQM720913:PQN720946 QAI720913:QAJ720946 QKE720913:QKF720946 QUA720913:QUB720946 RDW720913:RDX720946 RNS720913:RNT720946 RXO720913:RXP720946 SHK720913:SHL720946 SRG720913:SRH720946 TBC720913:TBD720946 TKY720913:TKZ720946 TUU720913:TUV720946 UEQ720913:UER720946 UOM720913:UON720946 UYI720913:UYJ720946 VIE720913:VIF720946 VSA720913:VSB720946 WBW720913:WBX720946 WLS720913:WLT720946 WVO720913:WVP720946 G786449:H786482 JC786449:JD786482 SY786449:SZ786482 ACU786449:ACV786482 AMQ786449:AMR786482 AWM786449:AWN786482 BGI786449:BGJ786482 BQE786449:BQF786482 CAA786449:CAB786482 CJW786449:CJX786482 CTS786449:CTT786482 DDO786449:DDP786482 DNK786449:DNL786482 DXG786449:DXH786482 EHC786449:EHD786482 EQY786449:EQZ786482 FAU786449:FAV786482 FKQ786449:FKR786482 FUM786449:FUN786482 GEI786449:GEJ786482 GOE786449:GOF786482 GYA786449:GYB786482 HHW786449:HHX786482 HRS786449:HRT786482 IBO786449:IBP786482 ILK786449:ILL786482 IVG786449:IVH786482 JFC786449:JFD786482 JOY786449:JOZ786482 JYU786449:JYV786482 KIQ786449:KIR786482 KSM786449:KSN786482 LCI786449:LCJ786482 LME786449:LMF786482 LWA786449:LWB786482 MFW786449:MFX786482 MPS786449:MPT786482 MZO786449:MZP786482 NJK786449:NJL786482 NTG786449:NTH786482 ODC786449:ODD786482 OMY786449:OMZ786482 OWU786449:OWV786482 PGQ786449:PGR786482 PQM786449:PQN786482 QAI786449:QAJ786482 QKE786449:QKF786482 QUA786449:QUB786482 RDW786449:RDX786482 RNS786449:RNT786482 RXO786449:RXP786482 SHK786449:SHL786482 SRG786449:SRH786482 TBC786449:TBD786482 TKY786449:TKZ786482 TUU786449:TUV786482 UEQ786449:UER786482 UOM786449:UON786482 UYI786449:UYJ786482 VIE786449:VIF786482 VSA786449:VSB786482 WBW786449:WBX786482 WLS786449:WLT786482 WVO786449:WVP786482 G851985:H852018 JC851985:JD852018 SY851985:SZ852018 ACU851985:ACV852018 AMQ851985:AMR852018 AWM851985:AWN852018 BGI851985:BGJ852018 BQE851985:BQF852018 CAA851985:CAB852018 CJW851985:CJX852018 CTS851985:CTT852018 DDO851985:DDP852018 DNK851985:DNL852018 DXG851985:DXH852018 EHC851985:EHD852018 EQY851985:EQZ852018 FAU851985:FAV852018 FKQ851985:FKR852018 FUM851985:FUN852018 GEI851985:GEJ852018 GOE851985:GOF852018 GYA851985:GYB852018 HHW851985:HHX852018 HRS851985:HRT852018 IBO851985:IBP852018 ILK851985:ILL852018 IVG851985:IVH852018 JFC851985:JFD852018 JOY851985:JOZ852018 JYU851985:JYV852018 KIQ851985:KIR852018 KSM851985:KSN852018 LCI851985:LCJ852018 LME851985:LMF852018 LWA851985:LWB852018 MFW851985:MFX852018 MPS851985:MPT852018 MZO851985:MZP852018 NJK851985:NJL852018 NTG851985:NTH852018 ODC851985:ODD852018 OMY851985:OMZ852018 OWU851985:OWV852018 PGQ851985:PGR852018 PQM851985:PQN852018 QAI851985:QAJ852018 QKE851985:QKF852018 QUA851985:QUB852018 RDW851985:RDX852018 RNS851985:RNT852018 RXO851985:RXP852018 SHK851985:SHL852018 SRG851985:SRH852018 TBC851985:TBD852018 TKY851985:TKZ852018 TUU851985:TUV852018 UEQ851985:UER852018 UOM851985:UON852018 UYI851985:UYJ852018 VIE851985:VIF852018 VSA851985:VSB852018 WBW851985:WBX852018 WLS851985:WLT852018 WVO851985:WVP852018 G917521:H917554 JC917521:JD917554 SY917521:SZ917554 ACU917521:ACV917554 AMQ917521:AMR917554 AWM917521:AWN917554 BGI917521:BGJ917554 BQE917521:BQF917554 CAA917521:CAB917554 CJW917521:CJX917554 CTS917521:CTT917554 DDO917521:DDP917554 DNK917521:DNL917554 DXG917521:DXH917554 EHC917521:EHD917554 EQY917521:EQZ917554 FAU917521:FAV917554 FKQ917521:FKR917554 FUM917521:FUN917554 GEI917521:GEJ917554 GOE917521:GOF917554 GYA917521:GYB917554 HHW917521:HHX917554 HRS917521:HRT917554 IBO917521:IBP917554 ILK917521:ILL917554 IVG917521:IVH917554 JFC917521:JFD917554 JOY917521:JOZ917554 JYU917521:JYV917554 KIQ917521:KIR917554 KSM917521:KSN917554 LCI917521:LCJ917554 LME917521:LMF917554 LWA917521:LWB917554 MFW917521:MFX917554 MPS917521:MPT917554 MZO917521:MZP917554 NJK917521:NJL917554 NTG917521:NTH917554 ODC917521:ODD917554 OMY917521:OMZ917554 OWU917521:OWV917554 PGQ917521:PGR917554 PQM917521:PQN917554 QAI917521:QAJ917554 QKE917521:QKF917554 QUA917521:QUB917554 RDW917521:RDX917554 RNS917521:RNT917554 RXO917521:RXP917554 SHK917521:SHL917554 SRG917521:SRH917554 TBC917521:TBD917554 TKY917521:TKZ917554 TUU917521:TUV917554 UEQ917521:UER917554 UOM917521:UON917554 UYI917521:UYJ917554 VIE917521:VIF917554 VSA917521:VSB917554 WBW917521:WBX917554 WLS917521:WLT917554 WVO917521:WVP917554 G983057:H983090 JC983057:JD983090 SY983057:SZ983090 ACU983057:ACV983090 AMQ983057:AMR983090 AWM983057:AWN983090 BGI983057:BGJ983090 BQE983057:BQF983090 CAA983057:CAB983090 CJW983057:CJX983090 CTS983057:CTT983090 DDO983057:DDP983090 DNK983057:DNL983090 DXG983057:DXH983090 EHC983057:EHD983090 EQY983057:EQZ983090 FAU983057:FAV983090 FKQ983057:FKR983090 FUM983057:FUN983090 GEI983057:GEJ983090 GOE983057:GOF983090 GYA983057:GYB983090 HHW983057:HHX983090 HRS983057:HRT983090 IBO983057:IBP983090 ILK983057:ILL983090 IVG983057:IVH983090 JFC983057:JFD983090 JOY983057:JOZ983090 JYU983057:JYV983090 KIQ983057:KIR983090 KSM983057:KSN983090 LCI983057:LCJ983090 LME983057:LMF983090 LWA983057:LWB983090 MFW983057:MFX983090 MPS983057:MPT983090 MZO983057:MZP983090 NJK983057:NJL983090 NTG983057:NTH983090 ODC983057:ODD983090 OMY983057:OMZ983090 OWU983057:OWV983090 PGQ983057:PGR983090 PQM983057:PQN983090 QAI983057:QAJ983090 QKE983057:QKF983090 QUA983057:QUB983090 RDW983057:RDX983090 RNS983057:RNT983090 RXO983057:RXP983090 SHK983057:SHL983090 SRG983057:SRH983090 TBC983057:TBD983090 TKY983057:TKZ983090 TUU983057:TUV983090 UEQ983057:UER983090 UOM983057:UON983090 UYI983057:UYJ983090 VIE983057:VIF983090 VSA983057:VSB983090 WBW983057:WBX983090 WLS983057:WLT983090 WVO983057:WVP983090 M65553:M65586 JI65553:JI65586 TE65553:TE65586 ADA65553:ADA65586 AMW65553:AMW65586 AWS65553:AWS65586 BGO65553:BGO65586 BQK65553:BQK65586 CAG65553:CAG65586 CKC65553:CKC65586 CTY65553:CTY65586 DDU65553:DDU65586 DNQ65553:DNQ65586 DXM65553:DXM65586 EHI65553:EHI65586 ERE65553:ERE65586 FBA65553:FBA65586 FKW65553:FKW65586 FUS65553:FUS65586 GEO65553:GEO65586 GOK65553:GOK65586 GYG65553:GYG65586 HIC65553:HIC65586 HRY65553:HRY65586 IBU65553:IBU65586 ILQ65553:ILQ65586 IVM65553:IVM65586 JFI65553:JFI65586 JPE65553:JPE65586 JZA65553:JZA65586 KIW65553:KIW65586 KSS65553:KSS65586 LCO65553:LCO65586 LMK65553:LMK65586 LWG65553:LWG65586 MGC65553:MGC65586 MPY65553:MPY65586 MZU65553:MZU65586 NJQ65553:NJQ65586 NTM65553:NTM65586 ODI65553:ODI65586 ONE65553:ONE65586 OXA65553:OXA65586 PGW65553:PGW65586 PQS65553:PQS65586 QAO65553:QAO65586 QKK65553:QKK65586 QUG65553:QUG65586 REC65553:REC65586 RNY65553:RNY65586 RXU65553:RXU65586 SHQ65553:SHQ65586 SRM65553:SRM65586 TBI65553:TBI65586 TLE65553:TLE65586 TVA65553:TVA65586 UEW65553:UEW65586 UOS65553:UOS65586 UYO65553:UYO65586 VIK65553:VIK65586 VSG65553:VSG65586 WCC65553:WCC65586 WLY65553:WLY65586 WVU65553:WVU65586 M131089:M131122 JI131089:JI131122 TE131089:TE131122 ADA131089:ADA131122 AMW131089:AMW131122 AWS131089:AWS131122 BGO131089:BGO131122 BQK131089:BQK131122 CAG131089:CAG131122 CKC131089:CKC131122 CTY131089:CTY131122 DDU131089:DDU131122 DNQ131089:DNQ131122 DXM131089:DXM131122 EHI131089:EHI131122 ERE131089:ERE131122 FBA131089:FBA131122 FKW131089:FKW131122 FUS131089:FUS131122 GEO131089:GEO131122 GOK131089:GOK131122 GYG131089:GYG131122 HIC131089:HIC131122 HRY131089:HRY131122 IBU131089:IBU131122 ILQ131089:ILQ131122 IVM131089:IVM131122 JFI131089:JFI131122 JPE131089:JPE131122 JZA131089:JZA131122 KIW131089:KIW131122 KSS131089:KSS131122 LCO131089:LCO131122 LMK131089:LMK131122 LWG131089:LWG131122 MGC131089:MGC131122 MPY131089:MPY131122 MZU131089:MZU131122 NJQ131089:NJQ131122 NTM131089:NTM131122 ODI131089:ODI131122 ONE131089:ONE131122 OXA131089:OXA131122 PGW131089:PGW131122 PQS131089:PQS131122 QAO131089:QAO131122 QKK131089:QKK131122 QUG131089:QUG131122 REC131089:REC131122 RNY131089:RNY131122 RXU131089:RXU131122 SHQ131089:SHQ131122 SRM131089:SRM131122 TBI131089:TBI131122 TLE131089:TLE131122 TVA131089:TVA131122 UEW131089:UEW131122 UOS131089:UOS131122 UYO131089:UYO131122 VIK131089:VIK131122 VSG131089:VSG131122 WCC131089:WCC131122 WLY131089:WLY131122 WVU131089:WVU131122 M196625:M196658 JI196625:JI196658 TE196625:TE196658 ADA196625:ADA196658 AMW196625:AMW196658 AWS196625:AWS196658 BGO196625:BGO196658 BQK196625:BQK196658 CAG196625:CAG196658 CKC196625:CKC196658 CTY196625:CTY196658 DDU196625:DDU196658 DNQ196625:DNQ196658 DXM196625:DXM196658 EHI196625:EHI196658 ERE196625:ERE196658 FBA196625:FBA196658 FKW196625:FKW196658 FUS196625:FUS196658 GEO196625:GEO196658 GOK196625:GOK196658 GYG196625:GYG196658 HIC196625:HIC196658 HRY196625:HRY196658 IBU196625:IBU196658 ILQ196625:ILQ196658 IVM196625:IVM196658 JFI196625:JFI196658 JPE196625:JPE196658 JZA196625:JZA196658 KIW196625:KIW196658 KSS196625:KSS196658 LCO196625:LCO196658 LMK196625:LMK196658 LWG196625:LWG196658 MGC196625:MGC196658 MPY196625:MPY196658 MZU196625:MZU196658 NJQ196625:NJQ196658 NTM196625:NTM196658 ODI196625:ODI196658 ONE196625:ONE196658 OXA196625:OXA196658 PGW196625:PGW196658 PQS196625:PQS196658 QAO196625:QAO196658 QKK196625:QKK196658 QUG196625:QUG196658 REC196625:REC196658 RNY196625:RNY196658 RXU196625:RXU196658 SHQ196625:SHQ196658 SRM196625:SRM196658 TBI196625:TBI196658 TLE196625:TLE196658 TVA196625:TVA196658 UEW196625:UEW196658 UOS196625:UOS196658 UYO196625:UYO196658 VIK196625:VIK196658 VSG196625:VSG196658 WCC196625:WCC196658 WLY196625:WLY196658 WVU196625:WVU196658 M262161:M262194 JI262161:JI262194 TE262161:TE262194 ADA262161:ADA262194 AMW262161:AMW262194 AWS262161:AWS262194 BGO262161:BGO262194 BQK262161:BQK262194 CAG262161:CAG262194 CKC262161:CKC262194 CTY262161:CTY262194 DDU262161:DDU262194 DNQ262161:DNQ262194 DXM262161:DXM262194 EHI262161:EHI262194 ERE262161:ERE262194 FBA262161:FBA262194 FKW262161:FKW262194 FUS262161:FUS262194 GEO262161:GEO262194 GOK262161:GOK262194 GYG262161:GYG262194 HIC262161:HIC262194 HRY262161:HRY262194 IBU262161:IBU262194 ILQ262161:ILQ262194 IVM262161:IVM262194 JFI262161:JFI262194 JPE262161:JPE262194 JZA262161:JZA262194 KIW262161:KIW262194 KSS262161:KSS262194 LCO262161:LCO262194 LMK262161:LMK262194 LWG262161:LWG262194 MGC262161:MGC262194 MPY262161:MPY262194 MZU262161:MZU262194 NJQ262161:NJQ262194 NTM262161:NTM262194 ODI262161:ODI262194 ONE262161:ONE262194 OXA262161:OXA262194 PGW262161:PGW262194 PQS262161:PQS262194 QAO262161:QAO262194 QKK262161:QKK262194 QUG262161:QUG262194 REC262161:REC262194 RNY262161:RNY262194 RXU262161:RXU262194 SHQ262161:SHQ262194 SRM262161:SRM262194 TBI262161:TBI262194 TLE262161:TLE262194 TVA262161:TVA262194 UEW262161:UEW262194 UOS262161:UOS262194 UYO262161:UYO262194 VIK262161:VIK262194 VSG262161:VSG262194 WCC262161:WCC262194 WLY262161:WLY262194 WVU262161:WVU262194 M327697:M327730 JI327697:JI327730 TE327697:TE327730 ADA327697:ADA327730 AMW327697:AMW327730 AWS327697:AWS327730 BGO327697:BGO327730 BQK327697:BQK327730 CAG327697:CAG327730 CKC327697:CKC327730 CTY327697:CTY327730 DDU327697:DDU327730 DNQ327697:DNQ327730 DXM327697:DXM327730 EHI327697:EHI327730 ERE327697:ERE327730 FBA327697:FBA327730 FKW327697:FKW327730 FUS327697:FUS327730 GEO327697:GEO327730 GOK327697:GOK327730 GYG327697:GYG327730 HIC327697:HIC327730 HRY327697:HRY327730 IBU327697:IBU327730 ILQ327697:ILQ327730 IVM327697:IVM327730 JFI327697:JFI327730 JPE327697:JPE327730 JZA327697:JZA327730 KIW327697:KIW327730 KSS327697:KSS327730 LCO327697:LCO327730 LMK327697:LMK327730 LWG327697:LWG327730 MGC327697:MGC327730 MPY327697:MPY327730 MZU327697:MZU327730 NJQ327697:NJQ327730 NTM327697:NTM327730 ODI327697:ODI327730 ONE327697:ONE327730 OXA327697:OXA327730 PGW327697:PGW327730 PQS327697:PQS327730 QAO327697:QAO327730 QKK327697:QKK327730 QUG327697:QUG327730 REC327697:REC327730 RNY327697:RNY327730 RXU327697:RXU327730 SHQ327697:SHQ327730 SRM327697:SRM327730 TBI327697:TBI327730 TLE327697:TLE327730 TVA327697:TVA327730 UEW327697:UEW327730 UOS327697:UOS327730 UYO327697:UYO327730 VIK327697:VIK327730 VSG327697:VSG327730 WCC327697:WCC327730 WLY327697:WLY327730 WVU327697:WVU327730 M393233:M393266 JI393233:JI393266 TE393233:TE393266 ADA393233:ADA393266 AMW393233:AMW393266 AWS393233:AWS393266 BGO393233:BGO393266 BQK393233:BQK393266 CAG393233:CAG393266 CKC393233:CKC393266 CTY393233:CTY393266 DDU393233:DDU393266 DNQ393233:DNQ393266 DXM393233:DXM393266 EHI393233:EHI393266 ERE393233:ERE393266 FBA393233:FBA393266 FKW393233:FKW393266 FUS393233:FUS393266 GEO393233:GEO393266 GOK393233:GOK393266 GYG393233:GYG393266 HIC393233:HIC393266 HRY393233:HRY393266 IBU393233:IBU393266 ILQ393233:ILQ393266 IVM393233:IVM393266 JFI393233:JFI393266 JPE393233:JPE393266 JZA393233:JZA393266 KIW393233:KIW393266 KSS393233:KSS393266 LCO393233:LCO393266 LMK393233:LMK393266 LWG393233:LWG393266 MGC393233:MGC393266 MPY393233:MPY393266 MZU393233:MZU393266 NJQ393233:NJQ393266 NTM393233:NTM393266 ODI393233:ODI393266 ONE393233:ONE393266 OXA393233:OXA393266 PGW393233:PGW393266 PQS393233:PQS393266 QAO393233:QAO393266 QKK393233:QKK393266 QUG393233:QUG393266 REC393233:REC393266 RNY393233:RNY393266 RXU393233:RXU393266 SHQ393233:SHQ393266 SRM393233:SRM393266 TBI393233:TBI393266 TLE393233:TLE393266 TVA393233:TVA393266 UEW393233:UEW393266 UOS393233:UOS393266 UYO393233:UYO393266 VIK393233:VIK393266 VSG393233:VSG393266 WCC393233:WCC393266 WLY393233:WLY393266 WVU393233:WVU393266 M458769:M458802 JI458769:JI458802 TE458769:TE458802 ADA458769:ADA458802 AMW458769:AMW458802 AWS458769:AWS458802 BGO458769:BGO458802 BQK458769:BQK458802 CAG458769:CAG458802 CKC458769:CKC458802 CTY458769:CTY458802 DDU458769:DDU458802 DNQ458769:DNQ458802 DXM458769:DXM458802 EHI458769:EHI458802 ERE458769:ERE458802 FBA458769:FBA458802 FKW458769:FKW458802 FUS458769:FUS458802 GEO458769:GEO458802 GOK458769:GOK458802 GYG458769:GYG458802 HIC458769:HIC458802 HRY458769:HRY458802 IBU458769:IBU458802 ILQ458769:ILQ458802 IVM458769:IVM458802 JFI458769:JFI458802 JPE458769:JPE458802 JZA458769:JZA458802 KIW458769:KIW458802 KSS458769:KSS458802 LCO458769:LCO458802 LMK458769:LMK458802 LWG458769:LWG458802 MGC458769:MGC458802 MPY458769:MPY458802 MZU458769:MZU458802 NJQ458769:NJQ458802 NTM458769:NTM458802 ODI458769:ODI458802 ONE458769:ONE458802 OXA458769:OXA458802 PGW458769:PGW458802 PQS458769:PQS458802 QAO458769:QAO458802 QKK458769:QKK458802 QUG458769:QUG458802 REC458769:REC458802 RNY458769:RNY458802 RXU458769:RXU458802 SHQ458769:SHQ458802 SRM458769:SRM458802 TBI458769:TBI458802 TLE458769:TLE458802 TVA458769:TVA458802 UEW458769:UEW458802 UOS458769:UOS458802 UYO458769:UYO458802 VIK458769:VIK458802 VSG458769:VSG458802 WCC458769:WCC458802 WLY458769:WLY458802 WVU458769:WVU458802 M524305:M524338 JI524305:JI524338 TE524305:TE524338 ADA524305:ADA524338 AMW524305:AMW524338 AWS524305:AWS524338 BGO524305:BGO524338 BQK524305:BQK524338 CAG524305:CAG524338 CKC524305:CKC524338 CTY524305:CTY524338 DDU524305:DDU524338 DNQ524305:DNQ524338 DXM524305:DXM524338 EHI524305:EHI524338 ERE524305:ERE524338 FBA524305:FBA524338 FKW524305:FKW524338 FUS524305:FUS524338 GEO524305:GEO524338 GOK524305:GOK524338 GYG524305:GYG524338 HIC524305:HIC524338 HRY524305:HRY524338 IBU524305:IBU524338 ILQ524305:ILQ524338 IVM524305:IVM524338 JFI524305:JFI524338 JPE524305:JPE524338 JZA524305:JZA524338 KIW524305:KIW524338 KSS524305:KSS524338 LCO524305:LCO524338 LMK524305:LMK524338 LWG524305:LWG524338 MGC524305:MGC524338 MPY524305:MPY524338 MZU524305:MZU524338 NJQ524305:NJQ524338 NTM524305:NTM524338 ODI524305:ODI524338 ONE524305:ONE524338 OXA524305:OXA524338 PGW524305:PGW524338 PQS524305:PQS524338 QAO524305:QAO524338 QKK524305:QKK524338 QUG524305:QUG524338 REC524305:REC524338 RNY524305:RNY524338 RXU524305:RXU524338 SHQ524305:SHQ524338 SRM524305:SRM524338 TBI524305:TBI524338 TLE524305:TLE524338 TVA524305:TVA524338 UEW524305:UEW524338 UOS524305:UOS524338 UYO524305:UYO524338 VIK524305:VIK524338 VSG524305:VSG524338 WCC524305:WCC524338 WLY524305:WLY524338 WVU524305:WVU524338 M589841:M589874 JI589841:JI589874 TE589841:TE589874 ADA589841:ADA589874 AMW589841:AMW589874 AWS589841:AWS589874 BGO589841:BGO589874 BQK589841:BQK589874 CAG589841:CAG589874 CKC589841:CKC589874 CTY589841:CTY589874 DDU589841:DDU589874 DNQ589841:DNQ589874 DXM589841:DXM589874 EHI589841:EHI589874 ERE589841:ERE589874 FBA589841:FBA589874 FKW589841:FKW589874 FUS589841:FUS589874 GEO589841:GEO589874 GOK589841:GOK589874 GYG589841:GYG589874 HIC589841:HIC589874 HRY589841:HRY589874 IBU589841:IBU589874 ILQ589841:ILQ589874 IVM589841:IVM589874 JFI589841:JFI589874 JPE589841:JPE589874 JZA589841:JZA589874 KIW589841:KIW589874 KSS589841:KSS589874 LCO589841:LCO589874 LMK589841:LMK589874 LWG589841:LWG589874 MGC589841:MGC589874 MPY589841:MPY589874 MZU589841:MZU589874 NJQ589841:NJQ589874 NTM589841:NTM589874 ODI589841:ODI589874 ONE589841:ONE589874 OXA589841:OXA589874 PGW589841:PGW589874 PQS589841:PQS589874 QAO589841:QAO589874 QKK589841:QKK589874 QUG589841:QUG589874 REC589841:REC589874 RNY589841:RNY589874 RXU589841:RXU589874 SHQ589841:SHQ589874 SRM589841:SRM589874 TBI589841:TBI589874 TLE589841:TLE589874 TVA589841:TVA589874 UEW589841:UEW589874 UOS589841:UOS589874 UYO589841:UYO589874 VIK589841:VIK589874 VSG589841:VSG589874 WCC589841:WCC589874 WLY589841:WLY589874 WVU589841:WVU589874 M655377:M655410 JI655377:JI655410 TE655377:TE655410 ADA655377:ADA655410 AMW655377:AMW655410 AWS655377:AWS655410 BGO655377:BGO655410 BQK655377:BQK655410 CAG655377:CAG655410 CKC655377:CKC655410 CTY655377:CTY655410 DDU655377:DDU655410 DNQ655377:DNQ655410 DXM655377:DXM655410 EHI655377:EHI655410 ERE655377:ERE655410 FBA655377:FBA655410 FKW655377:FKW655410 FUS655377:FUS655410 GEO655377:GEO655410 GOK655377:GOK655410 GYG655377:GYG655410 HIC655377:HIC655410 HRY655377:HRY655410 IBU655377:IBU655410 ILQ655377:ILQ655410 IVM655377:IVM655410 JFI655377:JFI655410 JPE655377:JPE655410 JZA655377:JZA655410 KIW655377:KIW655410 KSS655377:KSS655410 LCO655377:LCO655410 LMK655377:LMK655410 LWG655377:LWG655410 MGC655377:MGC655410 MPY655377:MPY655410 MZU655377:MZU655410 NJQ655377:NJQ655410 NTM655377:NTM655410 ODI655377:ODI655410 ONE655377:ONE655410 OXA655377:OXA655410 PGW655377:PGW655410 PQS655377:PQS655410 QAO655377:QAO655410 QKK655377:QKK655410 QUG655377:QUG655410 REC655377:REC655410 RNY655377:RNY655410 RXU655377:RXU655410 SHQ655377:SHQ655410 SRM655377:SRM655410 TBI655377:TBI655410 TLE655377:TLE655410 TVA655377:TVA655410 UEW655377:UEW655410 UOS655377:UOS655410 UYO655377:UYO655410 VIK655377:VIK655410 VSG655377:VSG655410 WCC655377:WCC655410 WLY655377:WLY655410 WVU655377:WVU655410 M720913:M720946 JI720913:JI720946 TE720913:TE720946 ADA720913:ADA720946 AMW720913:AMW720946 AWS720913:AWS720946 BGO720913:BGO720946 BQK720913:BQK720946 CAG720913:CAG720946 CKC720913:CKC720946 CTY720913:CTY720946 DDU720913:DDU720946 DNQ720913:DNQ720946 DXM720913:DXM720946 EHI720913:EHI720946 ERE720913:ERE720946 FBA720913:FBA720946 FKW720913:FKW720946 FUS720913:FUS720946 GEO720913:GEO720946 GOK720913:GOK720946 GYG720913:GYG720946 HIC720913:HIC720946 HRY720913:HRY720946 IBU720913:IBU720946 ILQ720913:ILQ720946 IVM720913:IVM720946 JFI720913:JFI720946 JPE720913:JPE720946 JZA720913:JZA720946 KIW720913:KIW720946 KSS720913:KSS720946 LCO720913:LCO720946 LMK720913:LMK720946 LWG720913:LWG720946 MGC720913:MGC720946 MPY720913:MPY720946 MZU720913:MZU720946 NJQ720913:NJQ720946 NTM720913:NTM720946 ODI720913:ODI720946 ONE720913:ONE720946 OXA720913:OXA720946 PGW720913:PGW720946 PQS720913:PQS720946 QAO720913:QAO720946 QKK720913:QKK720946 QUG720913:QUG720946 REC720913:REC720946 RNY720913:RNY720946 RXU720913:RXU720946 SHQ720913:SHQ720946 SRM720913:SRM720946 TBI720913:TBI720946 TLE720913:TLE720946 TVA720913:TVA720946 UEW720913:UEW720946 UOS720913:UOS720946 UYO720913:UYO720946 VIK720913:VIK720946 VSG720913:VSG720946 WCC720913:WCC720946 WLY720913:WLY720946 WVU720913:WVU720946 M786449:M786482 JI786449:JI786482 TE786449:TE786482 ADA786449:ADA786482 AMW786449:AMW786482 AWS786449:AWS786482 BGO786449:BGO786482 BQK786449:BQK786482 CAG786449:CAG786482 CKC786449:CKC786482 CTY786449:CTY786482 DDU786449:DDU786482 DNQ786449:DNQ786482 DXM786449:DXM786482 EHI786449:EHI786482 ERE786449:ERE786482 FBA786449:FBA786482 FKW786449:FKW786482 FUS786449:FUS786482 GEO786449:GEO786482 GOK786449:GOK786482 GYG786449:GYG786482 HIC786449:HIC786482 HRY786449:HRY786482 IBU786449:IBU786482 ILQ786449:ILQ786482 IVM786449:IVM786482 JFI786449:JFI786482 JPE786449:JPE786482 JZA786449:JZA786482 KIW786449:KIW786482 KSS786449:KSS786482 LCO786449:LCO786482 LMK786449:LMK786482 LWG786449:LWG786482 MGC786449:MGC786482 MPY786449:MPY786482 MZU786449:MZU786482 NJQ786449:NJQ786482 NTM786449:NTM786482 ODI786449:ODI786482 ONE786449:ONE786482 OXA786449:OXA786482 PGW786449:PGW786482 PQS786449:PQS786482 QAO786449:QAO786482 QKK786449:QKK786482 QUG786449:QUG786482 REC786449:REC786482 RNY786449:RNY786482 RXU786449:RXU786482 SHQ786449:SHQ786482 SRM786449:SRM786482 TBI786449:TBI786482 TLE786449:TLE786482 TVA786449:TVA786482 UEW786449:UEW786482 UOS786449:UOS786482 UYO786449:UYO786482 VIK786449:VIK786482 VSG786449:VSG786482 WCC786449:WCC786482 WLY786449:WLY786482 WVU786449:WVU786482 M851985:M852018 JI851985:JI852018 TE851985:TE852018 ADA851985:ADA852018 AMW851985:AMW852018 AWS851985:AWS852018 BGO851985:BGO852018 BQK851985:BQK852018 CAG851985:CAG852018 CKC851985:CKC852018 CTY851985:CTY852018 DDU851985:DDU852018 DNQ851985:DNQ852018 DXM851985:DXM852018 EHI851985:EHI852018 ERE851985:ERE852018 FBA851985:FBA852018 FKW851985:FKW852018 FUS851985:FUS852018 GEO851985:GEO852018 GOK851985:GOK852018 GYG851985:GYG852018 HIC851985:HIC852018 HRY851985:HRY852018 IBU851985:IBU852018 ILQ851985:ILQ852018 IVM851985:IVM852018 JFI851985:JFI852018 JPE851985:JPE852018 JZA851985:JZA852018 KIW851985:KIW852018 KSS851985:KSS852018 LCO851985:LCO852018 LMK851985:LMK852018 LWG851985:LWG852018 MGC851985:MGC852018 MPY851985:MPY852018 MZU851985:MZU852018 NJQ851985:NJQ852018 NTM851985:NTM852018 ODI851985:ODI852018 ONE851985:ONE852018 OXA851985:OXA852018 PGW851985:PGW852018 PQS851985:PQS852018 QAO851985:QAO852018 QKK851985:QKK852018 QUG851985:QUG852018 REC851985:REC852018 RNY851985:RNY852018 RXU851985:RXU852018 SHQ851985:SHQ852018 SRM851985:SRM852018 TBI851985:TBI852018 TLE851985:TLE852018 TVA851985:TVA852018 UEW851985:UEW852018 UOS851985:UOS852018 UYO851985:UYO852018 VIK851985:VIK852018 VSG851985:VSG852018 WCC851985:WCC852018 WLY851985:WLY852018 WVU851985:WVU852018 M917521:M917554 JI917521:JI917554 TE917521:TE917554 ADA917521:ADA917554 AMW917521:AMW917554 AWS917521:AWS917554 BGO917521:BGO917554 BQK917521:BQK917554 CAG917521:CAG917554 CKC917521:CKC917554 CTY917521:CTY917554 DDU917521:DDU917554 DNQ917521:DNQ917554 DXM917521:DXM917554 EHI917521:EHI917554 ERE917521:ERE917554 FBA917521:FBA917554 FKW917521:FKW917554 FUS917521:FUS917554 GEO917521:GEO917554 GOK917521:GOK917554 GYG917521:GYG917554 HIC917521:HIC917554 HRY917521:HRY917554 IBU917521:IBU917554 ILQ917521:ILQ917554 IVM917521:IVM917554 JFI917521:JFI917554 JPE917521:JPE917554 JZA917521:JZA917554 KIW917521:KIW917554 KSS917521:KSS917554 LCO917521:LCO917554 LMK917521:LMK917554 LWG917521:LWG917554 MGC917521:MGC917554 MPY917521:MPY917554 MZU917521:MZU917554 NJQ917521:NJQ917554 NTM917521:NTM917554 ODI917521:ODI917554 ONE917521:ONE917554 OXA917521:OXA917554 PGW917521:PGW917554 PQS917521:PQS917554 QAO917521:QAO917554 QKK917521:QKK917554 QUG917521:QUG917554 REC917521:REC917554 RNY917521:RNY917554 RXU917521:RXU917554 SHQ917521:SHQ917554 SRM917521:SRM917554 TBI917521:TBI917554 TLE917521:TLE917554 TVA917521:TVA917554 UEW917521:UEW917554 UOS917521:UOS917554 UYO917521:UYO917554 VIK917521:VIK917554 VSG917521:VSG917554 WCC917521:WCC917554 WLY917521:WLY917554 WVU917521:WVU917554 M983057:M983090 JI983057:JI983090 TE983057:TE983090 ADA983057:ADA983090 AMW983057:AMW983090 AWS983057:AWS983090 BGO983057:BGO983090 BQK983057:BQK983090 CAG983057:CAG983090 CKC983057:CKC983090 CTY983057:CTY983090 DDU983057:DDU983090 DNQ983057:DNQ983090 DXM983057:DXM983090 EHI983057:EHI983090 ERE983057:ERE983090 FBA983057:FBA983090 FKW983057:FKW983090 FUS983057:FUS983090 GEO983057:GEO983090 GOK983057:GOK983090 GYG983057:GYG983090 HIC983057:HIC983090 HRY983057:HRY983090 IBU983057:IBU983090 ILQ983057:ILQ983090 IVM983057:IVM983090 JFI983057:JFI983090 JPE983057:JPE983090 JZA983057:JZA983090 KIW983057:KIW983090 KSS983057:KSS983090 LCO983057:LCO983090 LMK983057:LMK983090 LWG983057:LWG983090 MGC983057:MGC983090 MPY983057:MPY983090 MZU983057:MZU983090 NJQ983057:NJQ983090 NTM983057:NTM983090 ODI983057:ODI983090 ONE983057:ONE983090 OXA983057:OXA983090 PGW983057:PGW983090 PQS983057:PQS983090 QAO983057:QAO983090 QKK983057:QKK983090 QUG983057:QUG983090 REC983057:REC983090 RNY983057:RNY983090 RXU983057:RXU983090 SHQ983057:SHQ983090 SRM983057:SRM983090 TBI983057:TBI983090 TLE983057:TLE983090 TVA983057:TVA983090 UEW983057:UEW983090 UOS983057:UOS983090 UYO983057:UYO983090 VIK983057:VIK983090 VSG983057:VSG983090 WCC983057:WCC983090 WLY983057:WLY983090 WVU983057:WVU983090 WVU21:WVU50 WLY21:WLY50 WCC21:WCC50 VSG21:VSG50 VIK21:VIK50 UYO21:UYO50 UOS21:UOS50 UEW21:UEW50 TVA21:TVA50 TLE21:TLE50 TBI21:TBI50 SRM21:SRM50 SHQ21:SHQ50 RXU21:RXU50 RNY21:RNY50 REC21:REC50 QUG21:QUG50 QKK21:QKK50 QAO21:QAO50 PQS21:PQS50 PGW21:PGW50 OXA21:OXA50 ONE21:ONE50 ODI21:ODI50 NTM21:NTM50 NJQ21:NJQ50 MZU21:MZU50 MPY21:MPY50 MGC21:MGC50 LWG21:LWG50 LMK21:LMK50 LCO21:LCO50 KSS21:KSS50 KIW21:KIW50 JZA21:JZA50 JPE21:JPE50 JFI21:JFI50 IVM21:IVM50 ILQ21:ILQ50 IBU21:IBU50 HRY21:HRY50 HIC21:HIC50 GYG21:GYG50 GOK21:GOK50 GEO21:GEO50 FUS21:FUS50 FKW21:FKW50 FBA21:FBA50 ERE21:ERE50 EHI21:EHI50 DXM21:DXM50 DNQ21:DNQ50 DDU21:DDU50 CTY21:CTY50 CKC21:CKC50 CAG21:CAG50 BQK21:BQK50 BGO21:BGO50 AWS21:AWS50 AMW21:AMW50 ADA21:ADA50 TE21:TE50 JI21:JI50 M21:M50 WVO21:WVP50 WLS21:WLT50 WBW21:WBX50 VSA21:VSB50 VIE21:VIF50 UYI21:UYJ50 UOM21:UON50 UEQ21:UER50 TUU21:TUV50 TKY21:TKZ50 TBC21:TBD50 SRG21:SRH50 SHK21:SHL50 RXO21:RXP50 RNS21:RNT50 RDW21:RDX50 QUA21:QUB50 QKE21:QKF50 QAI21:QAJ50 PQM21:PQN50 PGQ21:PGR50 OWU21:OWV50 OMY21:OMZ50 ODC21:ODD50 NTG21:NTH50 NJK21:NJL50 MZO21:MZP50 MPS21:MPT50 MFW21:MFX50 LWA21:LWB50 LME21:LMF50 LCI21:LCJ50 KSM21:KSN50 KIQ21:KIR50 JYU21:JYV50 JOY21:JOZ50 JFC21:JFD50 IVG21:IVH50 ILK21:ILL50 IBO21:IBP50 HRS21:HRT50 HHW21:HHX50 GYA21:GYB50 GOE21:GOF50 GEI21:GEJ50 FUM21:FUN50 FKQ21:FKR50 FAU21:FAV50 EQY21:EQZ50 EHC21:EHD50 DXG21:DXH50 DNK21:DNL50 DDO21:DDP50 CTS21:CTT50 CJW21:CJX50 CAA21:CAB50 BQE21:BQF50 BGI21:BGJ50 AWM21:AWN50 AMQ21:AMR50 ACU21:ACV50 SY21:SZ50 JC21:JD50 G21:H50 WVR21:WVR50 WLV21:WLV50 WBZ21:WBZ50 VSD21:VSD50 VIH21:VIH50 UYL21:UYL50 UOP21:UOP50 UET21:UET50 TUX21:TUX50 TLB21:TLB50 TBF21:TBF50 SRJ21:SRJ50 SHN21:SHN50 RXR21:RXR50 RNV21:RNV50 RDZ21:RDZ50 QUD21:QUD50 QKH21:QKH50 QAL21:QAL50 PQP21:PQP50 PGT21:PGT50 OWX21:OWX50 ONB21:ONB50 ODF21:ODF50 NTJ21:NTJ50 NJN21:NJN50 MZR21:MZR50 MPV21:MPV50 MFZ21:MFZ50 LWD21:LWD50 LMH21:LMH50 LCL21:LCL50 KSP21:KSP50 KIT21:KIT50 JYX21:JYX50 JPB21:JPB50 JFF21:JFF50 IVJ21:IVJ50 ILN21:ILN50 IBR21:IBR50 HRV21:HRV50 HHZ21:HHZ50 GYD21:GYD50 GOH21:GOH50 GEL21:GEL50 FUP21:FUP50 FKT21:FKT50 FAX21:FAX50 ERB21:ERB50 EHF21:EHF50 DXJ21:DXJ50 DNN21:DNN50 DDR21:DDR50 CTV21:CTV50 CJZ21:CJZ50 CAD21:CAD50 BQH21:BQH50 BGL21:BGL50 AWP21:AWP50 AMT21:AMT50 ACX21:ACX50 TB21:TB50 JF21:JF50 J21:J50 WVZ21:WWB50 WMD21:WMF50 WCH21:WCJ50 VSL21:VSN50 VIP21:VIR50 UYT21:UYV50 UOX21:UOZ50 UFB21:UFD50 TVF21:TVH50 TLJ21:TLL50 TBN21:TBP50 SRR21:SRT50 SHV21:SHX50 RXZ21:RYB50 ROD21:ROF50 REH21:REJ50 QUL21:QUN50 QKP21:QKR50 QAT21:QAV50 PQX21:PQZ50 PHB21:PHD50 OXF21:OXH50 ONJ21:ONL50 ODN21:ODP50 NTR21:NTT50 NJV21:NJX50 MZZ21:NAB50 MQD21:MQF50 MGH21:MGJ50 LWL21:LWN50 LMP21:LMR50 LCT21:LCV50 KSX21:KSZ50 KJB21:KJD50 JZF21:JZH50 JPJ21:JPL50 JFN21:JFP50 IVR21:IVT50 ILV21:ILX50 IBZ21:ICB50 HSD21:HSF50 HIH21:HIJ50 GYL21:GYN50 GOP21:GOR50 GET21:GEV50 FUX21:FUZ50 FLB21:FLD50 FBF21:FBH50 ERJ21:ERL50 EHN21:EHP50 DXR21:DXT50 DNV21:DNX50 DDZ21:DEB50 CUD21:CUF50 CKH21:CKJ50 CAL21:CAN50 BQP21:BQR50 BGT21:BGV50 AWX21:AWZ50 ANB21:AND50 ADF21:ADH50 TJ21:TL50 JN21:JP50 R21:T50" xr:uid="{4932132A-FD76-4F90-A7C1-D77EE7C0736F}">
      <formula1>"1,2,3,4,5,6,7,8,9,10"</formula1>
    </dataValidation>
  </dataValidations>
  <printOptions horizontalCentered="1" gridLinesSet="0"/>
  <pageMargins left="0" right="0" top="0.5" bottom="0.375" header="0.25" footer="0.25"/>
  <pageSetup scale="65" orientation="landscape" r:id="rId1"/>
  <headerFooter alignWithMargins="0">
    <oddHeader>&amp;R&amp;"Arial,Bold"Page &amp;P of &amp;N</oddHeader>
    <oddFooter>&amp;C&amp;14&amp;A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locked="0" defaultSize="0" autoFill="0" autoLine="0" autoPict="0">
                <anchor moveWithCells="1">
                  <from>
                    <xdr:col>16</xdr:col>
                    <xdr:colOff>885825</xdr:colOff>
                    <xdr:row>11</xdr:row>
                    <xdr:rowOff>161925</xdr:rowOff>
                  </from>
                  <to>
                    <xdr:col>16</xdr:col>
                    <xdr:colOff>1104900</xdr:colOff>
                    <xdr:row>11</xdr:row>
                    <xdr:rowOff>304800</xdr:rowOff>
                  </to>
                </anchor>
              </controlPr>
            </control>
          </mc:Choice>
        </mc:AlternateContent>
        <mc:AlternateContent xmlns:mc="http://schemas.openxmlformats.org/markup-compatibility/2006">
          <mc:Choice Requires="x14">
            <control shapeId="12290" r:id="rId5" name="Check Box 2">
              <controlPr locked="0" defaultSize="0" autoFill="0" autoLine="0" autoPict="0">
                <anchor moveWithCells="1">
                  <from>
                    <xdr:col>16</xdr:col>
                    <xdr:colOff>885825</xdr:colOff>
                    <xdr:row>11</xdr:row>
                    <xdr:rowOff>276225</xdr:rowOff>
                  </from>
                  <to>
                    <xdr:col>16</xdr:col>
                    <xdr:colOff>1104900</xdr:colOff>
                    <xdr:row>11</xdr:row>
                    <xdr:rowOff>542925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B5E9-70E5-4435-804E-59A7563152A3}">
  <sheetPr codeName="Sheet101">
    <tabColor rgb="FF002060"/>
  </sheetPr>
  <dimension ref="A1:AT113"/>
  <sheetViews>
    <sheetView topLeftCell="A7" zoomScaleNormal="100" zoomScaleSheetLayoutView="90" workbookViewId="0">
      <selection activeCell="Q33" sqref="Q33"/>
    </sheetView>
  </sheetViews>
  <sheetFormatPr defaultColWidth="9.140625" defaultRowHeight="12.75"/>
  <cols>
    <col min="1" max="1" width="2.5703125" style="107" customWidth="1"/>
    <col min="2" max="2" width="1.28515625" style="107" customWidth="1"/>
    <col min="3" max="7" width="5.5703125" style="107" customWidth="1"/>
    <col min="8" max="13" width="10.7109375" style="107" customWidth="1"/>
    <col min="14" max="14" width="1.28515625" style="107" customWidth="1"/>
    <col min="15" max="18" width="9.140625" style="107"/>
    <col min="19" max="45" width="9.140625" style="460"/>
    <col min="46" max="16384" width="9.140625" style="107"/>
  </cols>
  <sheetData>
    <row r="1" spans="1:35" ht="13.5" thickBot="1">
      <c r="A1" s="130"/>
      <c r="B1" s="130"/>
      <c r="C1" s="130"/>
      <c r="D1" s="130"/>
      <c r="E1" s="130"/>
      <c r="F1" s="130"/>
      <c r="G1" s="130"/>
      <c r="H1" s="130"/>
      <c r="I1" s="130"/>
      <c r="J1" s="131"/>
      <c r="K1" s="131"/>
      <c r="L1" s="131"/>
      <c r="M1" s="130"/>
      <c r="N1" s="130"/>
      <c r="O1" s="130"/>
      <c r="P1" s="130"/>
      <c r="Q1" s="130"/>
      <c r="R1" s="130"/>
    </row>
    <row r="2" spans="1:35">
      <c r="A2" s="130"/>
      <c r="B2" s="130"/>
      <c r="C2" s="130"/>
      <c r="D2" s="130"/>
      <c r="E2" s="130"/>
      <c r="F2" s="130"/>
      <c r="G2" s="130"/>
      <c r="H2" s="130"/>
      <c r="I2" s="130"/>
      <c r="J2" s="130"/>
      <c r="K2" s="130"/>
      <c r="L2" s="130"/>
      <c r="M2" s="130"/>
      <c r="N2" s="130"/>
      <c r="O2" s="1523" t="s">
        <v>300</v>
      </c>
      <c r="P2" s="1524"/>
      <c r="Q2" s="1524"/>
      <c r="R2" s="1525"/>
    </row>
    <row r="3" spans="1:35">
      <c r="A3" s="130"/>
      <c r="B3" s="130"/>
      <c r="C3" s="130"/>
      <c r="D3" s="130"/>
      <c r="E3" s="130"/>
      <c r="F3" s="130"/>
      <c r="G3" s="130"/>
      <c r="H3" s="130"/>
      <c r="I3" s="130"/>
      <c r="J3" s="130"/>
      <c r="K3" s="130"/>
      <c r="L3" s="130"/>
      <c r="M3" s="130"/>
      <c r="N3" s="130"/>
      <c r="O3" s="1526"/>
      <c r="P3" s="1527"/>
      <c r="Q3" s="1527"/>
      <c r="R3" s="1528"/>
    </row>
    <row r="4" spans="1:35" ht="18.75">
      <c r="A4" s="130"/>
      <c r="B4" s="130"/>
      <c r="C4" s="130"/>
      <c r="D4" s="130"/>
      <c r="E4" s="130"/>
      <c r="F4" s="130"/>
      <c r="G4" s="130"/>
      <c r="H4" s="130"/>
      <c r="I4" s="130"/>
      <c r="J4" s="101" t="s">
        <v>66</v>
      </c>
      <c r="K4" s="130"/>
      <c r="L4" s="130"/>
      <c r="M4" s="130"/>
      <c r="N4" s="130"/>
      <c r="O4" s="1529" t="s">
        <v>301</v>
      </c>
      <c r="P4" s="1459"/>
      <c r="Q4" s="1459"/>
      <c r="R4" s="1528"/>
    </row>
    <row r="5" spans="1:35">
      <c r="A5" s="130"/>
      <c r="B5" s="130"/>
      <c r="C5" s="130"/>
      <c r="D5" s="130"/>
      <c r="E5" s="130"/>
      <c r="F5" s="130"/>
      <c r="G5" s="130"/>
      <c r="H5" s="130"/>
      <c r="I5" s="130"/>
      <c r="J5" s="130"/>
      <c r="K5" s="130"/>
      <c r="L5" s="130"/>
      <c r="M5" s="130"/>
      <c r="N5" s="130"/>
      <c r="O5" s="1530"/>
      <c r="P5" s="1459"/>
      <c r="Q5" s="1459"/>
      <c r="R5" s="1528"/>
    </row>
    <row r="6" spans="1:35">
      <c r="A6" s="130"/>
      <c r="B6" s="130"/>
      <c r="C6" s="130"/>
      <c r="D6" s="130"/>
      <c r="E6" s="130"/>
      <c r="F6" s="130"/>
      <c r="G6" s="130"/>
      <c r="H6" s="130"/>
      <c r="I6" s="130"/>
      <c r="J6" s="130"/>
      <c r="K6" s="130"/>
      <c r="L6" s="130"/>
      <c r="M6" s="130"/>
      <c r="N6" s="130"/>
      <c r="O6" s="1530"/>
      <c r="P6" s="1459"/>
      <c r="Q6" s="1459"/>
      <c r="R6" s="1528"/>
    </row>
    <row r="7" spans="1:35">
      <c r="A7" s="130"/>
      <c r="B7" s="130"/>
      <c r="C7" s="130"/>
      <c r="D7" s="130"/>
      <c r="E7" s="130"/>
      <c r="F7" s="130"/>
      <c r="G7" s="130"/>
      <c r="H7" s="130"/>
      <c r="I7" s="130"/>
      <c r="J7" s="130"/>
      <c r="K7" s="130"/>
      <c r="L7" s="130"/>
      <c r="M7" s="130"/>
      <c r="N7" s="130"/>
      <c r="O7" s="1530"/>
      <c r="P7" s="1459"/>
      <c r="Q7" s="1459"/>
      <c r="R7" s="1528"/>
    </row>
    <row r="8" spans="1:35" ht="26.25">
      <c r="A8" s="98" t="s">
        <v>302</v>
      </c>
      <c r="B8" s="130"/>
      <c r="C8" s="130"/>
      <c r="D8" s="130"/>
      <c r="E8" s="130"/>
      <c r="F8" s="130"/>
      <c r="G8" s="130"/>
      <c r="H8" s="130"/>
      <c r="I8" s="130"/>
      <c r="J8" s="130"/>
      <c r="K8" s="130"/>
      <c r="L8" s="130"/>
      <c r="M8" s="130"/>
      <c r="N8" s="130"/>
      <c r="O8" s="1530"/>
      <c r="P8" s="1459"/>
      <c r="Q8" s="1459"/>
      <c r="R8" s="1528"/>
      <c r="V8" s="1516" t="s">
        <v>303</v>
      </c>
      <c r="W8" s="1517"/>
      <c r="X8" s="1518"/>
      <c r="Y8" s="1518"/>
      <c r="Z8" s="1518"/>
      <c r="AA8" s="1518"/>
      <c r="AB8" s="1518"/>
      <c r="AC8" s="1518"/>
      <c r="AD8" s="1518"/>
      <c r="AE8" s="1518"/>
      <c r="AF8" s="1518"/>
      <c r="AG8" s="1518"/>
      <c r="AH8" s="1518"/>
      <c r="AI8" s="1518"/>
    </row>
    <row r="9" spans="1:35">
      <c r="A9" s="130"/>
      <c r="B9" s="130"/>
      <c r="C9" s="130"/>
      <c r="D9" s="130"/>
      <c r="E9" s="130"/>
      <c r="F9" s="130"/>
      <c r="G9" s="130"/>
      <c r="H9" s="130"/>
      <c r="I9" s="130"/>
      <c r="J9" s="130"/>
      <c r="K9" s="130"/>
      <c r="L9" s="130"/>
      <c r="M9" s="130"/>
      <c r="N9" s="130"/>
      <c r="O9" s="1530"/>
      <c r="P9" s="1459"/>
      <c r="Q9" s="1459"/>
      <c r="R9" s="1528"/>
    </row>
    <row r="10" spans="1:35">
      <c r="A10" s="130"/>
      <c r="B10" s="130"/>
      <c r="C10" s="130"/>
      <c r="D10" s="130"/>
      <c r="E10" s="130"/>
      <c r="F10" s="130"/>
      <c r="G10" s="130"/>
      <c r="H10" s="130"/>
      <c r="I10" s="130"/>
      <c r="J10" s="130"/>
      <c r="K10" s="130"/>
      <c r="L10" s="130"/>
      <c r="M10" s="130"/>
      <c r="N10" s="130"/>
      <c r="O10" s="1530"/>
      <c r="P10" s="1459"/>
      <c r="Q10" s="1459"/>
      <c r="R10" s="1528"/>
    </row>
    <row r="11" spans="1:35">
      <c r="A11" s="130"/>
      <c r="B11" s="130"/>
      <c r="C11" s="130"/>
      <c r="D11" s="130"/>
      <c r="E11" s="130"/>
      <c r="F11" s="130"/>
      <c r="G11" s="130"/>
      <c r="H11" s="130"/>
      <c r="I11" s="130"/>
      <c r="J11" s="130"/>
      <c r="K11" s="130"/>
      <c r="L11" s="130"/>
      <c r="M11" s="130"/>
      <c r="N11" s="130"/>
      <c r="O11" s="1530"/>
      <c r="P11" s="1459"/>
      <c r="Q11" s="1459"/>
      <c r="R11" s="1528"/>
    </row>
    <row r="12" spans="1:35">
      <c r="A12" s="130"/>
      <c r="B12" s="130"/>
      <c r="C12" s="130"/>
      <c r="D12" s="130"/>
      <c r="E12" s="130"/>
      <c r="F12" s="130"/>
      <c r="G12" s="130"/>
      <c r="H12" s="130"/>
      <c r="I12" s="130"/>
      <c r="J12" s="130"/>
      <c r="K12" s="130"/>
      <c r="L12" s="130"/>
      <c r="M12" s="130"/>
      <c r="N12" s="130"/>
      <c r="O12" s="1530"/>
      <c r="P12" s="1459"/>
      <c r="Q12" s="1459"/>
      <c r="R12" s="1528"/>
    </row>
    <row r="13" spans="1:35" ht="13.5" thickBot="1">
      <c r="A13" s="130"/>
      <c r="B13" s="130"/>
      <c r="C13" s="130"/>
      <c r="D13" s="130"/>
      <c r="E13" s="130"/>
      <c r="F13" s="130"/>
      <c r="G13" s="130"/>
      <c r="H13" s="130"/>
      <c r="I13" s="130"/>
      <c r="J13" s="130"/>
      <c r="K13" s="130"/>
      <c r="L13" s="130"/>
      <c r="M13" s="130"/>
      <c r="N13" s="130"/>
      <c r="O13" s="1530"/>
      <c r="P13" s="1459"/>
      <c r="Q13" s="1459"/>
      <c r="R13" s="1528"/>
    </row>
    <row r="14" spans="1:35" ht="13.5" thickBot="1">
      <c r="A14" s="460"/>
      <c r="B14" s="460"/>
      <c r="C14" s="460"/>
      <c r="D14" s="460"/>
      <c r="E14" s="460"/>
      <c r="F14" s="460"/>
      <c r="G14" s="460"/>
      <c r="H14" s="460"/>
      <c r="I14" s="460"/>
      <c r="J14" s="460"/>
      <c r="K14" s="460"/>
      <c r="L14" s="460"/>
      <c r="M14" s="460"/>
      <c r="N14" s="460"/>
      <c r="O14" s="1018"/>
      <c r="P14" s="261"/>
      <c r="Q14" s="53"/>
      <c r="R14" s="474"/>
    </row>
    <row r="15" spans="1:35" ht="57" customHeight="1" thickBot="1">
      <c r="A15" s="460"/>
      <c r="B15" s="1542" t="s">
        <v>304</v>
      </c>
      <c r="C15" s="1543"/>
      <c r="D15" s="1543"/>
      <c r="E15" s="1543"/>
      <c r="F15" s="1543"/>
      <c r="G15" s="1543"/>
      <c r="H15" s="1543"/>
      <c r="I15" s="1543"/>
      <c r="J15" s="1543"/>
      <c r="K15" s="1543"/>
      <c r="L15" s="1543"/>
      <c r="M15" s="1543"/>
      <c r="N15" s="1544"/>
      <c r="O15" s="460"/>
      <c r="P15" s="1531" t="s">
        <v>305</v>
      </c>
      <c r="Q15" s="1532"/>
      <c r="R15" s="1533"/>
    </row>
    <row r="16" spans="1:35">
      <c r="A16" s="460"/>
      <c r="B16" s="456"/>
      <c r="N16" s="457"/>
      <c r="O16" s="460"/>
      <c r="P16" s="1534"/>
      <c r="Q16" s="1532"/>
      <c r="R16" s="1533"/>
    </row>
    <row r="17" spans="1:18" ht="17.25" customHeight="1">
      <c r="A17" s="460"/>
      <c r="B17" s="456"/>
      <c r="F17" s="1545"/>
      <c r="G17" s="1545"/>
      <c r="H17" s="1545"/>
      <c r="I17" s="1545"/>
      <c r="J17" s="107" t="s">
        <v>306</v>
      </c>
      <c r="K17" s="882"/>
      <c r="L17" s="372" t="s">
        <v>307</v>
      </c>
      <c r="M17" s="883" t="str">
        <f>EngRevLevel</f>
        <v>C</v>
      </c>
      <c r="N17" s="457"/>
      <c r="O17" s="460"/>
      <c r="P17" s="1534"/>
      <c r="Q17" s="1532"/>
      <c r="R17" s="1533"/>
    </row>
    <row r="18" spans="1:18" ht="17.25" customHeight="1">
      <c r="A18" s="460"/>
      <c r="B18" s="456"/>
      <c r="C18" s="107" t="s">
        <v>308</v>
      </c>
      <c r="F18" s="1546" t="str">
        <f>SupplierPlantName</f>
        <v>Raimes Gear Tech - Tennessee Plant</v>
      </c>
      <c r="G18" s="1546"/>
      <c r="H18" s="1546"/>
      <c r="I18" s="1546"/>
      <c r="J18" s="107" t="s">
        <v>5</v>
      </c>
      <c r="K18" s="1547" t="str">
        <f>PartName</f>
        <v>Lever</v>
      </c>
      <c r="L18" s="1547"/>
      <c r="M18" s="1547"/>
      <c r="N18" s="457"/>
      <c r="O18" s="460"/>
      <c r="P18" s="1534"/>
      <c r="Q18" s="1532"/>
      <c r="R18" s="1533"/>
    </row>
    <row r="19" spans="1:18" ht="17.25" customHeight="1">
      <c r="A19" s="460"/>
      <c r="B19" s="456"/>
      <c r="C19" s="107" t="s">
        <v>309</v>
      </c>
      <c r="F19" s="1548" t="str">
        <f>SupplierCountry</f>
        <v>United States</v>
      </c>
      <c r="G19" s="1549"/>
      <c r="H19" s="1549"/>
      <c r="I19" s="1549"/>
      <c r="J19" s="107" t="s">
        <v>8</v>
      </c>
      <c r="K19" s="1519" t="str">
        <f>PartNumber</f>
        <v>456734RT</v>
      </c>
      <c r="L19" s="1519"/>
      <c r="M19" s="1519"/>
      <c r="N19" s="457"/>
      <c r="O19" s="460"/>
      <c r="P19" s="1534"/>
      <c r="Q19" s="1532"/>
      <c r="R19" s="1533"/>
    </row>
    <row r="20" spans="1:18" ht="17.25" customHeight="1">
      <c r="A20" s="460"/>
      <c r="B20" s="461"/>
      <c r="C20" s="884"/>
      <c r="D20" s="884"/>
      <c r="E20" s="884"/>
      <c r="F20" s="884"/>
      <c r="G20" s="884"/>
      <c r="H20" s="884"/>
      <c r="I20" s="884"/>
      <c r="J20" s="885" t="s">
        <v>11</v>
      </c>
      <c r="K20" s="1519" t="str">
        <f>DrawingNumber</f>
        <v>GH 675612</v>
      </c>
      <c r="L20" s="1519"/>
      <c r="M20" s="1519"/>
      <c r="N20" s="133"/>
      <c r="O20" s="460"/>
      <c r="P20" s="1534"/>
      <c r="Q20" s="1532"/>
      <c r="R20" s="1533"/>
    </row>
    <row r="21" spans="1:18" ht="7.5" customHeight="1">
      <c r="A21" s="460"/>
      <c r="B21" s="134"/>
      <c r="C21" s="886"/>
      <c r="D21" s="886"/>
      <c r="E21" s="886"/>
      <c r="F21" s="886"/>
      <c r="G21" s="886"/>
      <c r="H21" s="886"/>
      <c r="I21" s="886"/>
      <c r="J21" s="886"/>
      <c r="K21" s="886"/>
      <c r="L21" s="886"/>
      <c r="M21" s="886"/>
      <c r="N21" s="135"/>
      <c r="O21" s="460"/>
      <c r="P21" s="1534"/>
      <c r="Q21" s="1532"/>
      <c r="R21" s="1533"/>
    </row>
    <row r="22" spans="1:18">
      <c r="A22" s="460"/>
      <c r="B22" s="456"/>
      <c r="C22" s="462" t="s">
        <v>310</v>
      </c>
      <c r="N22" s="457"/>
      <c r="O22" s="460"/>
      <c r="P22" s="1534"/>
      <c r="Q22" s="1532"/>
      <c r="R22" s="1533"/>
    </row>
    <row r="23" spans="1:18" ht="6.75" customHeight="1">
      <c r="A23" s="460"/>
      <c r="B23" s="456"/>
      <c r="N23" s="457"/>
      <c r="O23" s="460"/>
      <c r="P23" s="1534"/>
      <c r="Q23" s="1532"/>
      <c r="R23" s="1533"/>
    </row>
    <row r="24" spans="1:18">
      <c r="A24" s="460"/>
      <c r="B24" s="456"/>
      <c r="C24" s="107" t="s">
        <v>311</v>
      </c>
      <c r="F24" s="107" t="s">
        <v>312</v>
      </c>
      <c r="I24" s="107" t="s">
        <v>313</v>
      </c>
      <c r="K24" s="107" t="s">
        <v>314</v>
      </c>
      <c r="M24" s="107" t="s">
        <v>315</v>
      </c>
      <c r="N24" s="457"/>
      <c r="O24" s="460"/>
      <c r="P24" s="1534"/>
      <c r="Q24" s="1532"/>
      <c r="R24" s="1533"/>
    </row>
    <row r="25" spans="1:18" ht="6.75" customHeight="1">
      <c r="A25" s="460"/>
      <c r="B25" s="461"/>
      <c r="C25" s="884"/>
      <c r="D25" s="884"/>
      <c r="E25" s="884"/>
      <c r="F25" s="884"/>
      <c r="G25" s="884"/>
      <c r="H25" s="884"/>
      <c r="I25" s="884"/>
      <c r="J25" s="884"/>
      <c r="K25" s="884"/>
      <c r="L25" s="884"/>
      <c r="M25" s="884"/>
      <c r="N25" s="133"/>
      <c r="O25" s="460"/>
      <c r="P25" s="1534"/>
      <c r="Q25" s="1532"/>
      <c r="R25" s="1533"/>
    </row>
    <row r="26" spans="1:18" ht="6.75" customHeight="1">
      <c r="A26" s="460"/>
      <c r="B26" s="134"/>
      <c r="C26" s="887"/>
      <c r="D26" s="886"/>
      <c r="E26" s="886"/>
      <c r="F26" s="886"/>
      <c r="G26" s="886"/>
      <c r="H26" s="888"/>
      <c r="I26" s="886"/>
      <c r="J26" s="887"/>
      <c r="K26" s="886"/>
      <c r="L26" s="886"/>
      <c r="M26" s="886"/>
      <c r="N26" s="135"/>
      <c r="O26" s="460"/>
      <c r="P26" s="1534"/>
      <c r="Q26" s="1532"/>
      <c r="R26" s="1533"/>
    </row>
    <row r="27" spans="1:18" ht="13.5" thickBot="1">
      <c r="A27" s="460"/>
      <c r="B27" s="1520" t="s">
        <v>316</v>
      </c>
      <c r="C27" s="1521"/>
      <c r="D27" s="1522" t="s">
        <v>317</v>
      </c>
      <c r="E27" s="1522"/>
      <c r="F27" s="1522"/>
      <c r="G27" s="1521"/>
      <c r="H27" s="463"/>
      <c r="I27" s="372" t="s">
        <v>318</v>
      </c>
      <c r="J27" s="464"/>
      <c r="L27" s="372" t="s">
        <v>319</v>
      </c>
      <c r="N27" s="457"/>
      <c r="O27" s="460"/>
      <c r="P27" s="1535"/>
      <c r="Q27" s="1536"/>
      <c r="R27" s="1537"/>
    </row>
    <row r="28" spans="1:18" ht="15">
      <c r="A28" s="460"/>
      <c r="B28" s="456"/>
      <c r="C28" s="464"/>
      <c r="F28" s="465"/>
      <c r="H28" s="463"/>
      <c r="I28" s="372" t="s">
        <v>317</v>
      </c>
      <c r="J28" s="464"/>
      <c r="L28" s="372" t="s">
        <v>320</v>
      </c>
      <c r="N28" s="457"/>
      <c r="O28" s="460"/>
      <c r="P28" s="473"/>
      <c r="Q28" s="473"/>
      <c r="R28" s="473"/>
    </row>
    <row r="29" spans="1:18" ht="6" customHeight="1">
      <c r="A29" s="460"/>
      <c r="B29" s="461"/>
      <c r="C29" s="889"/>
      <c r="D29" s="884"/>
      <c r="E29" s="884"/>
      <c r="F29" s="884"/>
      <c r="G29" s="884"/>
      <c r="H29" s="890"/>
      <c r="I29" s="884"/>
      <c r="J29" s="889"/>
      <c r="K29" s="884"/>
      <c r="L29" s="884"/>
      <c r="M29" s="884"/>
      <c r="N29" s="133"/>
      <c r="O29" s="460"/>
      <c r="P29" s="473"/>
      <c r="Q29" s="473"/>
      <c r="R29" s="473"/>
    </row>
    <row r="30" spans="1:18" ht="15">
      <c r="A30" s="460"/>
      <c r="B30" s="134"/>
      <c r="C30" s="891"/>
      <c r="D30" s="466"/>
      <c r="E30" s="466"/>
      <c r="F30" s="466"/>
      <c r="G30" s="466"/>
      <c r="H30" s="892"/>
      <c r="I30" s="893"/>
      <c r="J30" s="891"/>
      <c r="K30" s="893"/>
      <c r="L30" s="893"/>
      <c r="M30" s="893"/>
      <c r="N30" s="135"/>
      <c r="O30" s="460"/>
      <c r="P30" s="473"/>
      <c r="Q30" s="473"/>
      <c r="R30" s="473"/>
    </row>
    <row r="31" spans="1:18" ht="15">
      <c r="A31" s="460"/>
      <c r="B31" s="456"/>
      <c r="C31" s="464"/>
      <c r="D31" s="466"/>
      <c r="E31" s="466"/>
      <c r="F31" s="466"/>
      <c r="G31" s="466"/>
      <c r="H31" s="467"/>
      <c r="I31" s="466"/>
      <c r="J31" s="468"/>
      <c r="K31" s="466"/>
      <c r="L31" s="466"/>
      <c r="M31" s="466"/>
      <c r="N31" s="457"/>
      <c r="O31" s="460"/>
      <c r="P31" s="473"/>
      <c r="Q31" s="473"/>
      <c r="R31" s="473"/>
    </row>
    <row r="32" spans="1:18" ht="15">
      <c r="A32" s="460"/>
      <c r="B32" s="456"/>
      <c r="C32" s="468"/>
      <c r="D32" s="466"/>
      <c r="E32" s="466"/>
      <c r="F32" s="466"/>
      <c r="G32" s="466"/>
      <c r="H32" s="467"/>
      <c r="I32" s="466"/>
      <c r="J32" s="468"/>
      <c r="K32" s="466"/>
      <c r="L32" s="466"/>
      <c r="M32" s="466"/>
      <c r="N32" s="457"/>
      <c r="O32" s="460"/>
      <c r="P32" s="473"/>
      <c r="Q32" s="473"/>
      <c r="R32" s="473"/>
    </row>
    <row r="33" spans="1:18" ht="15">
      <c r="A33" s="460"/>
      <c r="B33" s="456"/>
      <c r="C33" s="464"/>
      <c r="D33" s="466"/>
      <c r="E33" s="466"/>
      <c r="F33" s="466"/>
      <c r="G33" s="466"/>
      <c r="H33" s="1538"/>
      <c r="I33" s="1539"/>
      <c r="J33" s="1540"/>
      <c r="K33" s="466"/>
      <c r="L33" s="466"/>
      <c r="M33" s="466"/>
      <c r="N33" s="457"/>
      <c r="O33" s="460"/>
      <c r="P33" s="473"/>
      <c r="Q33" s="473"/>
      <c r="R33" s="473"/>
    </row>
    <row r="34" spans="1:18" ht="15">
      <c r="A34" s="460"/>
      <c r="B34" s="456"/>
      <c r="C34" s="468"/>
      <c r="D34" s="466"/>
      <c r="E34" s="466"/>
      <c r="F34" s="466"/>
      <c r="G34" s="466"/>
      <c r="H34" s="467"/>
      <c r="I34" s="466"/>
      <c r="J34" s="468"/>
      <c r="K34" s="466"/>
      <c r="L34" s="466"/>
      <c r="M34" s="466"/>
      <c r="N34" s="457"/>
      <c r="O34" s="460"/>
      <c r="P34" s="473"/>
      <c r="Q34" s="473"/>
      <c r="R34" s="473"/>
    </row>
    <row r="35" spans="1:18" ht="15">
      <c r="A35" s="460"/>
      <c r="B35" s="456"/>
      <c r="C35" s="464"/>
      <c r="D35" s="466"/>
      <c r="E35" s="466"/>
      <c r="F35" s="466"/>
      <c r="G35" s="466"/>
      <c r="H35" s="467"/>
      <c r="I35" s="466"/>
      <c r="J35" s="468"/>
      <c r="K35" s="466"/>
      <c r="L35" s="466"/>
      <c r="M35" s="466"/>
      <c r="N35" s="457"/>
      <c r="O35" s="460"/>
      <c r="P35" s="473"/>
      <c r="Q35" s="473"/>
      <c r="R35" s="473"/>
    </row>
    <row r="36" spans="1:18" ht="15">
      <c r="A36" s="460"/>
      <c r="B36" s="456"/>
      <c r="C36" s="468"/>
      <c r="D36" s="466"/>
      <c r="E36" s="466"/>
      <c r="F36" s="466"/>
      <c r="G36" s="466"/>
      <c r="H36" s="467"/>
      <c r="I36" s="466"/>
      <c r="J36" s="468"/>
      <c r="K36" s="466"/>
      <c r="L36" s="466"/>
      <c r="M36" s="466"/>
      <c r="N36" s="457"/>
      <c r="O36" s="460"/>
      <c r="P36" s="473"/>
      <c r="Q36" s="473"/>
      <c r="R36" s="473"/>
    </row>
    <row r="37" spans="1:18" ht="15">
      <c r="A37" s="460"/>
      <c r="B37" s="456"/>
      <c r="C37" s="464"/>
      <c r="E37" s="466"/>
      <c r="F37" s="466"/>
      <c r="G37" s="466"/>
      <c r="H37" s="467"/>
      <c r="I37" s="466"/>
      <c r="J37" s="468"/>
      <c r="K37" s="466"/>
      <c r="L37" s="466"/>
      <c r="M37" s="466"/>
      <c r="N37" s="457"/>
      <c r="O37" s="460"/>
      <c r="P37" s="473"/>
      <c r="Q37" s="473"/>
      <c r="R37" s="473"/>
    </row>
    <row r="38" spans="1:18" ht="15">
      <c r="A38" s="460"/>
      <c r="B38" s="456"/>
      <c r="C38" s="468"/>
      <c r="D38" s="466"/>
      <c r="E38" s="466"/>
      <c r="F38" s="466"/>
      <c r="G38" s="466"/>
      <c r="H38" s="467"/>
      <c r="I38" s="466"/>
      <c r="J38" s="468"/>
      <c r="K38" s="466"/>
      <c r="L38" s="466"/>
      <c r="M38" s="466"/>
      <c r="N38" s="457"/>
      <c r="O38" s="460"/>
      <c r="P38" s="473"/>
      <c r="Q38" s="473"/>
      <c r="R38" s="473"/>
    </row>
    <row r="39" spans="1:18" ht="15">
      <c r="A39" s="460"/>
      <c r="B39" s="456"/>
      <c r="C39" s="464"/>
      <c r="D39" s="466"/>
      <c r="E39" s="466"/>
      <c r="F39" s="466"/>
      <c r="G39" s="466"/>
      <c r="H39" s="469"/>
      <c r="I39" s="470"/>
      <c r="J39" s="471"/>
      <c r="K39" s="466"/>
      <c r="L39" s="466"/>
      <c r="M39" s="466"/>
      <c r="N39" s="457"/>
      <c r="O39" s="460"/>
      <c r="P39" s="473"/>
      <c r="Q39" s="473"/>
      <c r="R39" s="473"/>
    </row>
    <row r="40" spans="1:18">
      <c r="A40" s="460"/>
      <c r="B40" s="456"/>
      <c r="C40" s="468"/>
      <c r="D40" s="466"/>
      <c r="E40" s="466"/>
      <c r="F40" s="466"/>
      <c r="G40" s="466"/>
      <c r="H40" s="467"/>
      <c r="I40" s="466"/>
      <c r="J40" s="468"/>
      <c r="K40" s="466"/>
      <c r="L40" s="466"/>
      <c r="M40" s="466"/>
      <c r="N40" s="457"/>
      <c r="O40" s="460"/>
      <c r="P40" s="460"/>
      <c r="Q40" s="460"/>
      <c r="R40" s="460"/>
    </row>
    <row r="41" spans="1:18">
      <c r="A41" s="460"/>
      <c r="B41" s="456"/>
      <c r="C41" s="464"/>
      <c r="D41" s="466"/>
      <c r="E41" s="466"/>
      <c r="F41" s="466"/>
      <c r="G41" s="466"/>
      <c r="H41" s="467"/>
      <c r="I41" s="466"/>
      <c r="J41" s="468"/>
      <c r="K41" s="466"/>
      <c r="L41" s="466"/>
      <c r="M41" s="466"/>
      <c r="N41" s="457"/>
      <c r="O41" s="460"/>
      <c r="P41" s="460"/>
      <c r="Q41" s="460"/>
      <c r="R41" s="460"/>
    </row>
    <row r="42" spans="1:18">
      <c r="A42" s="460"/>
      <c r="B42" s="456"/>
      <c r="C42" s="468"/>
      <c r="D42" s="466"/>
      <c r="E42" s="466"/>
      <c r="F42" s="466"/>
      <c r="G42" s="466"/>
      <c r="H42" s="467"/>
      <c r="I42" s="466"/>
      <c r="J42" s="468"/>
      <c r="K42" s="466"/>
      <c r="L42" s="466"/>
      <c r="M42" s="466"/>
      <c r="N42" s="457"/>
      <c r="O42" s="460"/>
      <c r="P42" s="460"/>
      <c r="Q42" s="460"/>
      <c r="R42" s="460"/>
    </row>
    <row r="43" spans="1:18">
      <c r="A43" s="460"/>
      <c r="B43" s="456"/>
      <c r="C43" s="464"/>
      <c r="D43" s="466"/>
      <c r="E43" s="466"/>
      <c r="F43" s="466"/>
      <c r="G43" s="466"/>
      <c r="H43" s="467"/>
      <c r="I43" s="466"/>
      <c r="J43" s="468"/>
      <c r="K43" s="466"/>
      <c r="L43" s="466"/>
      <c r="M43" s="466"/>
      <c r="N43" s="457"/>
      <c r="O43" s="460"/>
      <c r="P43" s="460"/>
      <c r="Q43" s="460"/>
      <c r="R43" s="460"/>
    </row>
    <row r="44" spans="1:18">
      <c r="A44" s="460"/>
      <c r="B44" s="456"/>
      <c r="C44" s="468"/>
      <c r="D44" s="466"/>
      <c r="E44" s="466"/>
      <c r="F44" s="466"/>
      <c r="G44" s="466"/>
      <c r="H44" s="467"/>
      <c r="I44" s="466"/>
      <c r="J44" s="468"/>
      <c r="K44" s="466"/>
      <c r="L44" s="466"/>
      <c r="M44" s="466"/>
      <c r="N44" s="457"/>
      <c r="O44" s="460"/>
      <c r="P44" s="460"/>
      <c r="Q44" s="460"/>
      <c r="R44" s="460"/>
    </row>
    <row r="45" spans="1:18">
      <c r="A45" s="460"/>
      <c r="B45" s="456"/>
      <c r="C45" s="464"/>
      <c r="D45" s="466"/>
      <c r="E45" s="466"/>
      <c r="F45" s="466"/>
      <c r="G45" s="466"/>
      <c r="H45" s="467"/>
      <c r="I45" s="466"/>
      <c r="J45" s="468"/>
      <c r="K45" s="466"/>
      <c r="L45" s="466"/>
      <c r="M45" s="466"/>
      <c r="N45" s="457"/>
      <c r="O45" s="460"/>
      <c r="P45" s="460"/>
      <c r="Q45" s="460"/>
      <c r="R45" s="460"/>
    </row>
    <row r="46" spans="1:18">
      <c r="A46" s="460"/>
      <c r="B46" s="456"/>
      <c r="C46" s="464"/>
      <c r="D46" s="466"/>
      <c r="E46" s="466"/>
      <c r="F46" s="466"/>
      <c r="G46" s="466"/>
      <c r="H46" s="467"/>
      <c r="I46" s="466"/>
      <c r="J46" s="468"/>
      <c r="K46" s="466"/>
      <c r="L46" s="466"/>
      <c r="M46" s="466"/>
      <c r="N46" s="457"/>
      <c r="O46" s="460"/>
      <c r="P46" s="460"/>
      <c r="Q46" s="460"/>
      <c r="R46" s="460"/>
    </row>
    <row r="47" spans="1:18">
      <c r="A47" s="460"/>
      <c r="B47" s="456"/>
      <c r="C47" s="464"/>
      <c r="D47" s="466"/>
      <c r="E47" s="466"/>
      <c r="F47" s="466"/>
      <c r="G47" s="466"/>
      <c r="H47" s="467"/>
      <c r="I47" s="466"/>
      <c r="J47" s="468"/>
      <c r="K47" s="466"/>
      <c r="L47" s="466"/>
      <c r="M47" s="466"/>
      <c r="N47" s="457"/>
      <c r="O47" s="460"/>
      <c r="P47" s="460"/>
      <c r="Q47" s="460"/>
      <c r="R47" s="460"/>
    </row>
    <row r="48" spans="1:18">
      <c r="A48" s="460"/>
      <c r="B48" s="456"/>
      <c r="C48" s="464"/>
      <c r="D48" s="466"/>
      <c r="E48" s="466"/>
      <c r="F48" s="466"/>
      <c r="G48" s="466"/>
      <c r="H48" s="467"/>
      <c r="I48" s="466"/>
      <c r="J48" s="468"/>
      <c r="K48" s="466"/>
      <c r="L48" s="466"/>
      <c r="M48" s="466"/>
      <c r="N48" s="457"/>
      <c r="O48" s="460"/>
      <c r="P48" s="460"/>
      <c r="Q48" s="460"/>
      <c r="R48" s="460"/>
    </row>
    <row r="49" spans="1:18">
      <c r="A49" s="460"/>
      <c r="B49" s="456"/>
      <c r="C49" s="464"/>
      <c r="D49" s="466"/>
      <c r="E49" s="466"/>
      <c r="F49" s="466"/>
      <c r="G49" s="466"/>
      <c r="H49" s="467"/>
      <c r="I49" s="466"/>
      <c r="J49" s="468"/>
      <c r="K49" s="466"/>
      <c r="L49" s="466"/>
      <c r="M49" s="466"/>
      <c r="N49" s="457"/>
      <c r="O49" s="460"/>
      <c r="P49" s="460"/>
      <c r="Q49" s="460"/>
      <c r="R49" s="460"/>
    </row>
    <row r="50" spans="1:18">
      <c r="A50" s="460"/>
      <c r="B50" s="456"/>
      <c r="C50" s="464"/>
      <c r="D50" s="466"/>
      <c r="E50" s="466"/>
      <c r="F50" s="466"/>
      <c r="G50" s="466"/>
      <c r="H50" s="467"/>
      <c r="I50" s="466"/>
      <c r="J50" s="468"/>
      <c r="K50" s="466"/>
      <c r="L50" s="466"/>
      <c r="M50" s="466"/>
      <c r="N50" s="457"/>
      <c r="O50" s="460"/>
      <c r="P50" s="460"/>
      <c r="Q50" s="460"/>
      <c r="R50" s="460"/>
    </row>
    <row r="51" spans="1:18">
      <c r="A51" s="460"/>
      <c r="B51" s="456"/>
      <c r="C51" s="464"/>
      <c r="D51" s="466"/>
      <c r="E51" s="466"/>
      <c r="F51" s="466"/>
      <c r="G51" s="466"/>
      <c r="H51" s="467"/>
      <c r="I51" s="466"/>
      <c r="J51" s="468"/>
      <c r="K51" s="466"/>
      <c r="L51" s="466"/>
      <c r="M51" s="466"/>
      <c r="N51" s="457"/>
      <c r="O51" s="460"/>
      <c r="P51" s="460"/>
      <c r="Q51" s="460"/>
      <c r="R51" s="460"/>
    </row>
    <row r="52" spans="1:18">
      <c r="A52" s="460"/>
      <c r="B52" s="456"/>
      <c r="C52" s="464"/>
      <c r="D52" s="466"/>
      <c r="E52" s="466"/>
      <c r="F52" s="466"/>
      <c r="G52" s="466"/>
      <c r="H52" s="467"/>
      <c r="I52" s="466"/>
      <c r="J52" s="468"/>
      <c r="K52" s="466"/>
      <c r="L52" s="466"/>
      <c r="M52" s="466"/>
      <c r="N52" s="457"/>
      <c r="O52" s="460"/>
      <c r="P52" s="460"/>
      <c r="Q52" s="460"/>
      <c r="R52" s="460"/>
    </row>
    <row r="53" spans="1:18">
      <c r="A53" s="460"/>
      <c r="B53" s="456"/>
      <c r="C53" s="464"/>
      <c r="D53" s="466"/>
      <c r="E53" s="466"/>
      <c r="F53" s="466"/>
      <c r="G53" s="466"/>
      <c r="H53" s="467"/>
      <c r="I53" s="466"/>
      <c r="J53" s="468"/>
      <c r="K53" s="466"/>
      <c r="L53" s="466"/>
      <c r="M53" s="466"/>
      <c r="N53" s="457"/>
      <c r="O53" s="460"/>
      <c r="P53" s="460"/>
      <c r="Q53" s="460"/>
      <c r="R53" s="460"/>
    </row>
    <row r="54" spans="1:18">
      <c r="A54" s="460"/>
      <c r="B54" s="456"/>
      <c r="C54" s="464"/>
      <c r="D54" s="466"/>
      <c r="E54" s="466"/>
      <c r="F54" s="466"/>
      <c r="G54" s="466"/>
      <c r="H54" s="467"/>
      <c r="I54" s="466"/>
      <c r="J54" s="468"/>
      <c r="K54" s="466"/>
      <c r="L54" s="466"/>
      <c r="M54" s="466"/>
      <c r="N54" s="457"/>
      <c r="O54" s="460"/>
      <c r="P54" s="460"/>
      <c r="Q54" s="460"/>
      <c r="R54" s="460"/>
    </row>
    <row r="55" spans="1:18">
      <c r="A55" s="460"/>
      <c r="B55" s="456"/>
      <c r="C55" s="464"/>
      <c r="D55" s="466"/>
      <c r="E55" s="466"/>
      <c r="F55" s="466"/>
      <c r="G55" s="466"/>
      <c r="H55" s="467"/>
      <c r="I55" s="466"/>
      <c r="J55" s="468"/>
      <c r="K55" s="466"/>
      <c r="L55" s="466"/>
      <c r="M55" s="466"/>
      <c r="N55" s="457"/>
      <c r="O55" s="460"/>
      <c r="P55" s="460"/>
      <c r="Q55" s="460"/>
      <c r="R55" s="460"/>
    </row>
    <row r="56" spans="1:18">
      <c r="A56" s="460"/>
      <c r="B56" s="456"/>
      <c r="C56" s="464"/>
      <c r="D56" s="466"/>
      <c r="E56" s="466"/>
      <c r="F56" s="466"/>
      <c r="G56" s="466"/>
      <c r="H56" s="467"/>
      <c r="I56" s="466"/>
      <c r="J56" s="468"/>
      <c r="K56" s="466"/>
      <c r="L56" s="466"/>
      <c r="M56" s="466"/>
      <c r="N56" s="457"/>
      <c r="O56" s="460"/>
      <c r="P56" s="460"/>
      <c r="Q56" s="460"/>
      <c r="R56" s="460"/>
    </row>
    <row r="57" spans="1:18">
      <c r="A57" s="460"/>
      <c r="B57" s="456"/>
      <c r="C57" s="464"/>
      <c r="D57" s="466"/>
      <c r="E57" s="466"/>
      <c r="F57" s="466"/>
      <c r="G57" s="466"/>
      <c r="H57" s="467"/>
      <c r="I57" s="466"/>
      <c r="J57" s="468"/>
      <c r="K57" s="466"/>
      <c r="L57" s="466"/>
      <c r="M57" s="466"/>
      <c r="N57" s="457"/>
      <c r="O57" s="460"/>
      <c r="P57" s="460"/>
      <c r="Q57" s="460"/>
      <c r="R57" s="460"/>
    </row>
    <row r="58" spans="1:18">
      <c r="A58" s="460"/>
      <c r="B58" s="456"/>
      <c r="C58" s="464"/>
      <c r="D58" s="466"/>
      <c r="E58" s="466"/>
      <c r="F58" s="466"/>
      <c r="G58" s="466"/>
      <c r="H58" s="467"/>
      <c r="I58" s="466"/>
      <c r="J58" s="468"/>
      <c r="K58" s="466"/>
      <c r="L58" s="466"/>
      <c r="M58" s="466"/>
      <c r="N58" s="457"/>
      <c r="O58" s="460"/>
      <c r="P58" s="460"/>
      <c r="Q58" s="460"/>
      <c r="R58" s="460"/>
    </row>
    <row r="59" spans="1:18">
      <c r="A59" s="460"/>
      <c r="B59" s="456"/>
      <c r="C59" s="464"/>
      <c r="D59" s="466"/>
      <c r="E59" s="466"/>
      <c r="F59" s="466"/>
      <c r="G59" s="466"/>
      <c r="H59" s="467"/>
      <c r="I59" s="466"/>
      <c r="J59" s="468"/>
      <c r="K59" s="466"/>
      <c r="L59" s="466"/>
      <c r="M59" s="466"/>
      <c r="N59" s="457"/>
      <c r="O59" s="460"/>
      <c r="P59" s="460"/>
      <c r="Q59" s="460"/>
      <c r="R59" s="460"/>
    </row>
    <row r="60" spans="1:18">
      <c r="A60" s="460"/>
      <c r="B60" s="456"/>
      <c r="C60" s="468"/>
      <c r="D60" s="466"/>
      <c r="E60" s="466"/>
      <c r="F60" s="466"/>
      <c r="G60" s="466"/>
      <c r="H60" s="467"/>
      <c r="I60" s="466"/>
      <c r="J60" s="468"/>
      <c r="K60" s="466"/>
      <c r="L60" s="466"/>
      <c r="M60" s="466"/>
      <c r="N60" s="457"/>
      <c r="O60" s="460"/>
      <c r="P60" s="460"/>
      <c r="Q60" s="460"/>
      <c r="R60" s="460"/>
    </row>
    <row r="61" spans="1:18">
      <c r="A61" s="460"/>
      <c r="B61" s="456"/>
      <c r="C61" s="464"/>
      <c r="D61" s="466"/>
      <c r="E61" s="466"/>
      <c r="F61" s="466"/>
      <c r="G61" s="466"/>
      <c r="H61" s="467"/>
      <c r="I61" s="466"/>
      <c r="J61" s="468"/>
      <c r="K61" s="466"/>
      <c r="L61" s="466"/>
      <c r="M61" s="466"/>
      <c r="N61" s="457"/>
      <c r="O61" s="460"/>
      <c r="P61" s="460"/>
      <c r="Q61" s="460"/>
      <c r="R61" s="460"/>
    </row>
    <row r="62" spans="1:18">
      <c r="A62" s="460"/>
      <c r="B62" s="456"/>
      <c r="C62" s="468"/>
      <c r="D62" s="466"/>
      <c r="E62" s="466"/>
      <c r="F62" s="466"/>
      <c r="G62" s="466"/>
      <c r="H62" s="467"/>
      <c r="I62" s="466"/>
      <c r="J62" s="468"/>
      <c r="K62" s="466"/>
      <c r="L62" s="466"/>
      <c r="M62" s="466"/>
      <c r="N62" s="457"/>
      <c r="O62" s="460"/>
      <c r="P62" s="460"/>
      <c r="Q62" s="460"/>
      <c r="R62" s="460"/>
    </row>
    <row r="63" spans="1:18">
      <c r="A63" s="460"/>
      <c r="B63" s="456"/>
      <c r="C63" s="464"/>
      <c r="D63" s="466"/>
      <c r="E63" s="466"/>
      <c r="F63" s="466"/>
      <c r="G63" s="466"/>
      <c r="H63" s="467"/>
      <c r="I63" s="466"/>
      <c r="J63" s="468"/>
      <c r="K63" s="466"/>
      <c r="L63" s="466"/>
      <c r="M63" s="466"/>
      <c r="N63" s="457"/>
      <c r="O63" s="460"/>
      <c r="P63" s="460"/>
      <c r="Q63" s="460"/>
      <c r="R63" s="460"/>
    </row>
    <row r="64" spans="1:18" ht="13.5" thickBot="1">
      <c r="A64" s="460"/>
      <c r="B64" s="1109"/>
      <c r="C64" s="1110"/>
      <c r="D64" s="1111"/>
      <c r="E64" s="1111"/>
      <c r="F64" s="1111"/>
      <c r="G64" s="1111"/>
      <c r="H64" s="1112"/>
      <c r="I64" s="1111"/>
      <c r="J64" s="1110"/>
      <c r="K64" s="1111"/>
      <c r="L64" s="1111"/>
      <c r="M64" s="1111"/>
      <c r="N64" s="1113"/>
      <c r="O64" s="460"/>
      <c r="P64" s="460"/>
      <c r="Q64" s="460"/>
      <c r="R64" s="460"/>
    </row>
    <row r="65" spans="1:46">
      <c r="A65" s="460"/>
      <c r="B65" s="456"/>
      <c r="C65" s="466"/>
      <c r="D65" s="466"/>
      <c r="E65" s="466"/>
      <c r="F65" s="466"/>
      <c r="G65" s="466"/>
      <c r="H65" s="466"/>
      <c r="I65" s="466"/>
      <c r="J65" s="466"/>
      <c r="K65" s="466"/>
      <c r="L65" s="466"/>
      <c r="M65" s="466"/>
      <c r="N65" s="457"/>
      <c r="O65" s="460"/>
      <c r="P65" s="460"/>
      <c r="Q65" s="460"/>
      <c r="R65" s="460"/>
    </row>
    <row r="66" spans="1:46">
      <c r="A66" s="460"/>
      <c r="B66" s="456"/>
      <c r="E66" s="472" t="s">
        <v>321</v>
      </c>
      <c r="N66" s="457"/>
      <c r="O66" s="460"/>
      <c r="P66" s="460"/>
      <c r="Q66" s="460"/>
      <c r="R66" s="460"/>
    </row>
    <row r="67" spans="1:46">
      <c r="A67" s="460"/>
      <c r="B67" s="456"/>
      <c r="C67" s="1541" t="s">
        <v>235</v>
      </c>
      <c r="D67" s="1541"/>
      <c r="E67" s="1541" t="s">
        <v>322</v>
      </c>
      <c r="F67" s="1541"/>
      <c r="G67" s="1541"/>
      <c r="H67" s="1541"/>
      <c r="I67" s="1541"/>
      <c r="J67" s="1541"/>
      <c r="K67" s="1541"/>
      <c r="L67" s="1541"/>
      <c r="M67" s="1541"/>
      <c r="N67" s="457"/>
      <c r="O67" s="460"/>
      <c r="P67" s="460"/>
      <c r="Q67" s="460"/>
      <c r="R67" s="460"/>
    </row>
    <row r="68" spans="1:46" ht="13.5" thickBot="1">
      <c r="A68" s="460"/>
      <c r="B68" s="1109"/>
      <c r="C68" s="1114"/>
      <c r="D68" s="1114"/>
      <c r="E68" s="1114"/>
      <c r="F68" s="1114"/>
      <c r="G68" s="1114"/>
      <c r="H68" s="1114"/>
      <c r="I68" s="1114"/>
      <c r="J68" s="1114"/>
      <c r="K68" s="1114"/>
      <c r="L68" s="1114"/>
      <c r="M68" s="1114"/>
      <c r="N68" s="1113"/>
      <c r="O68" s="460"/>
      <c r="P68" s="460"/>
      <c r="Q68" s="460"/>
      <c r="R68" s="460"/>
      <c r="AT68" s="102"/>
    </row>
    <row r="69" spans="1:46">
      <c r="A69" s="460"/>
      <c r="B69" s="460"/>
      <c r="C69" s="460"/>
      <c r="D69" s="460"/>
      <c r="E69" s="460"/>
      <c r="F69" s="460"/>
      <c r="G69" s="460"/>
      <c r="H69" s="460"/>
      <c r="I69" s="460"/>
      <c r="J69" s="460"/>
      <c r="K69" s="460"/>
      <c r="L69" s="460"/>
      <c r="M69" s="460"/>
      <c r="N69" s="460"/>
      <c r="O69" s="460"/>
      <c r="P69" s="460"/>
      <c r="Q69" s="460"/>
      <c r="R69" s="460"/>
    </row>
    <row r="70" spans="1:46">
      <c r="A70" s="460"/>
      <c r="B70" s="460"/>
      <c r="C70" s="460"/>
      <c r="D70" s="460"/>
      <c r="E70" s="460"/>
      <c r="F70" s="460"/>
      <c r="G70" s="460"/>
      <c r="H70" s="460"/>
      <c r="I70" s="460"/>
      <c r="J70" s="460"/>
      <c r="K70" s="460"/>
      <c r="L70" s="460"/>
      <c r="M70" s="460"/>
      <c r="N70" s="460"/>
      <c r="O70" s="460"/>
      <c r="P70" s="460"/>
      <c r="Q70" s="460"/>
      <c r="R70" s="460"/>
    </row>
    <row r="71" spans="1:46">
      <c r="A71" s="460"/>
      <c r="B71" s="460"/>
      <c r="C71" s="460"/>
      <c r="D71" s="460"/>
      <c r="E71" s="460"/>
      <c r="F71" s="460"/>
      <c r="G71" s="460"/>
      <c r="H71" s="460"/>
      <c r="I71" s="460"/>
      <c r="J71" s="460"/>
      <c r="K71" s="460"/>
      <c r="L71" s="460"/>
      <c r="M71" s="460"/>
      <c r="N71" s="460"/>
      <c r="O71" s="460"/>
      <c r="P71" s="460"/>
      <c r="Q71" s="460"/>
      <c r="R71" s="460"/>
    </row>
    <row r="72" spans="1:46">
      <c r="A72" s="460"/>
      <c r="B72" s="460"/>
      <c r="C72" s="460"/>
      <c r="D72" s="460"/>
      <c r="E72" s="460"/>
      <c r="F72" s="460"/>
      <c r="G72" s="460"/>
      <c r="H72" s="460"/>
      <c r="I72" s="460"/>
      <c r="J72" s="460"/>
      <c r="K72" s="460"/>
      <c r="L72" s="460"/>
      <c r="M72" s="460"/>
      <c r="N72" s="460"/>
      <c r="O72" s="460"/>
      <c r="P72" s="460"/>
      <c r="Q72" s="460"/>
      <c r="R72" s="460"/>
    </row>
    <row r="73" spans="1:46">
      <c r="A73" s="460"/>
      <c r="B73" s="460"/>
      <c r="C73" s="460"/>
      <c r="D73" s="460"/>
      <c r="E73" s="460"/>
      <c r="F73" s="460"/>
      <c r="G73" s="460"/>
      <c r="H73" s="460"/>
      <c r="I73" s="460"/>
      <c r="J73" s="460"/>
      <c r="K73" s="460"/>
      <c r="L73" s="460"/>
      <c r="M73" s="460"/>
      <c r="N73" s="460"/>
      <c r="O73" s="460"/>
      <c r="P73" s="460"/>
      <c r="Q73" s="460"/>
      <c r="R73" s="460"/>
    </row>
    <row r="74" spans="1:46">
      <c r="A74" s="460"/>
      <c r="B74" s="460"/>
      <c r="C74" s="460"/>
      <c r="D74" s="460"/>
      <c r="E74" s="460"/>
      <c r="F74" s="460"/>
      <c r="G74" s="460"/>
      <c r="H74" s="460"/>
      <c r="I74" s="460"/>
      <c r="J74" s="460"/>
      <c r="K74" s="460"/>
      <c r="L74" s="460"/>
      <c r="M74" s="460"/>
      <c r="N74" s="460"/>
      <c r="O74" s="460"/>
      <c r="P74" s="460"/>
      <c r="Q74" s="460"/>
      <c r="R74" s="460"/>
    </row>
    <row r="75" spans="1:46">
      <c r="A75" s="460"/>
      <c r="B75" s="460"/>
      <c r="C75" s="460"/>
      <c r="D75" s="460"/>
      <c r="E75" s="460"/>
      <c r="F75" s="460"/>
      <c r="G75" s="460"/>
      <c r="H75" s="460"/>
      <c r="I75" s="460"/>
      <c r="J75" s="460"/>
      <c r="K75" s="460"/>
      <c r="L75" s="460"/>
      <c r="M75" s="460"/>
      <c r="N75" s="460"/>
      <c r="O75" s="460"/>
      <c r="P75" s="460"/>
      <c r="Q75" s="460"/>
      <c r="R75" s="460"/>
    </row>
    <row r="76" spans="1:46">
      <c r="A76" s="460"/>
      <c r="B76" s="460"/>
      <c r="C76" s="460"/>
      <c r="D76" s="460"/>
      <c r="E76" s="460"/>
      <c r="F76" s="460"/>
      <c r="G76" s="460"/>
      <c r="H76" s="460"/>
      <c r="I76" s="460"/>
      <c r="J76" s="460"/>
      <c r="K76" s="460"/>
      <c r="L76" s="460"/>
      <c r="M76" s="460"/>
      <c r="N76" s="460"/>
      <c r="O76" s="460"/>
      <c r="P76" s="460"/>
      <c r="Q76" s="460"/>
      <c r="R76" s="460"/>
    </row>
    <row r="77" spans="1:46">
      <c r="A77" s="460"/>
      <c r="B77" s="460"/>
      <c r="C77" s="460"/>
      <c r="D77" s="460"/>
      <c r="E77" s="460"/>
      <c r="F77" s="460"/>
      <c r="G77" s="460"/>
      <c r="H77" s="460"/>
      <c r="I77" s="460"/>
      <c r="J77" s="460"/>
      <c r="K77" s="460"/>
      <c r="L77" s="460"/>
      <c r="M77" s="460"/>
      <c r="N77" s="460"/>
      <c r="O77" s="460"/>
      <c r="P77" s="460"/>
      <c r="Q77" s="460"/>
      <c r="R77" s="460"/>
    </row>
    <row r="78" spans="1:46">
      <c r="A78" s="460"/>
      <c r="B78" s="460"/>
      <c r="C78" s="460"/>
      <c r="D78" s="460"/>
      <c r="E78" s="460"/>
      <c r="F78" s="460"/>
      <c r="G78" s="460"/>
      <c r="H78" s="460"/>
      <c r="I78" s="460"/>
      <c r="J78" s="460"/>
      <c r="K78" s="460"/>
      <c r="L78" s="460"/>
      <c r="M78" s="460"/>
      <c r="N78" s="460"/>
      <c r="O78" s="460"/>
      <c r="P78" s="460"/>
      <c r="Q78" s="460"/>
      <c r="R78" s="460"/>
    </row>
    <row r="79" spans="1:46">
      <c r="A79" s="460"/>
      <c r="B79" s="460"/>
      <c r="C79" s="460"/>
      <c r="D79" s="460"/>
      <c r="E79" s="460"/>
      <c r="F79" s="460"/>
      <c r="G79" s="460"/>
      <c r="H79" s="460"/>
      <c r="I79" s="460"/>
      <c r="J79" s="460"/>
      <c r="K79" s="460"/>
      <c r="L79" s="460"/>
      <c r="M79" s="460"/>
      <c r="N79" s="460"/>
      <c r="O79" s="460"/>
      <c r="P79" s="460"/>
      <c r="Q79" s="460"/>
      <c r="R79" s="460"/>
    </row>
    <row r="80" spans="1:46">
      <c r="A80" s="460"/>
      <c r="B80" s="460"/>
      <c r="C80" s="460"/>
      <c r="D80" s="460"/>
      <c r="E80" s="460"/>
      <c r="F80" s="460"/>
      <c r="G80" s="460"/>
      <c r="H80" s="460"/>
      <c r="I80" s="460"/>
      <c r="J80" s="460"/>
      <c r="K80" s="460"/>
      <c r="L80" s="460"/>
      <c r="M80" s="460"/>
      <c r="N80" s="460"/>
      <c r="O80" s="460"/>
      <c r="P80" s="460"/>
      <c r="Q80" s="460"/>
      <c r="R80" s="460"/>
    </row>
    <row r="81" spans="1:18">
      <c r="A81" s="460"/>
      <c r="B81" s="460"/>
      <c r="C81" s="460"/>
      <c r="D81" s="460"/>
      <c r="E81" s="460"/>
      <c r="F81" s="460"/>
      <c r="G81" s="460"/>
      <c r="H81" s="460"/>
      <c r="I81" s="460"/>
      <c r="J81" s="460"/>
      <c r="K81" s="460"/>
      <c r="L81" s="460"/>
      <c r="M81" s="460"/>
      <c r="N81" s="460"/>
      <c r="O81" s="460"/>
      <c r="P81" s="460"/>
      <c r="Q81" s="460"/>
      <c r="R81" s="460"/>
    </row>
    <row r="82" spans="1:18">
      <c r="A82" s="460"/>
      <c r="B82" s="460"/>
      <c r="C82" s="460"/>
      <c r="D82" s="460"/>
      <c r="E82" s="460"/>
      <c r="F82" s="460"/>
      <c r="G82" s="460"/>
      <c r="H82" s="460"/>
      <c r="I82" s="460"/>
      <c r="J82" s="460"/>
      <c r="K82" s="460"/>
      <c r="L82" s="460"/>
      <c r="M82" s="460"/>
      <c r="N82" s="460"/>
      <c r="O82" s="460"/>
      <c r="P82" s="460"/>
      <c r="Q82" s="460"/>
      <c r="R82" s="460"/>
    </row>
    <row r="83" spans="1:18">
      <c r="A83" s="460"/>
      <c r="B83" s="460"/>
      <c r="C83" s="460"/>
      <c r="D83" s="460"/>
      <c r="E83" s="460"/>
      <c r="F83" s="460"/>
      <c r="G83" s="460"/>
      <c r="H83" s="460"/>
      <c r="I83" s="460"/>
      <c r="J83" s="460"/>
      <c r="K83" s="460"/>
      <c r="L83" s="460"/>
      <c r="M83" s="460"/>
      <c r="N83" s="460"/>
      <c r="O83" s="460"/>
      <c r="P83" s="460"/>
      <c r="Q83" s="460"/>
      <c r="R83" s="460"/>
    </row>
    <row r="84" spans="1:18">
      <c r="A84" s="460"/>
      <c r="B84" s="460"/>
      <c r="C84" s="460"/>
      <c r="D84" s="460"/>
      <c r="E84" s="460"/>
      <c r="F84" s="460"/>
      <c r="G84" s="460"/>
      <c r="H84" s="460"/>
      <c r="I84" s="460"/>
      <c r="J84" s="460"/>
      <c r="K84" s="460"/>
      <c r="L84" s="460"/>
      <c r="M84" s="460"/>
      <c r="N84" s="460"/>
      <c r="O84" s="460"/>
      <c r="P84" s="460"/>
      <c r="Q84" s="460"/>
      <c r="R84" s="460"/>
    </row>
    <row r="85" spans="1:18">
      <c r="A85" s="460"/>
      <c r="B85" s="460"/>
      <c r="C85" s="460"/>
      <c r="D85" s="460"/>
      <c r="E85" s="460"/>
      <c r="F85" s="460"/>
      <c r="G85" s="460"/>
      <c r="H85" s="460"/>
      <c r="I85" s="460"/>
      <c r="J85" s="460"/>
      <c r="K85" s="460"/>
      <c r="L85" s="460"/>
      <c r="M85" s="460"/>
      <c r="N85" s="460"/>
      <c r="O85" s="460"/>
      <c r="P85" s="460"/>
      <c r="Q85" s="460"/>
      <c r="R85" s="460"/>
    </row>
    <row r="86" spans="1:18">
      <c r="A86" s="460"/>
      <c r="B86" s="460"/>
      <c r="C86" s="460"/>
      <c r="D86" s="460"/>
      <c r="E86" s="460"/>
      <c r="F86" s="460"/>
      <c r="G86" s="460"/>
      <c r="H86" s="460"/>
      <c r="I86" s="460"/>
      <c r="J86" s="460"/>
      <c r="K86" s="460"/>
      <c r="L86" s="460"/>
      <c r="M86" s="460"/>
      <c r="N86" s="460"/>
      <c r="O86" s="460"/>
      <c r="P86" s="460"/>
      <c r="Q86" s="460"/>
      <c r="R86" s="460"/>
    </row>
    <row r="87" spans="1:18">
      <c r="A87" s="460"/>
      <c r="B87" s="460"/>
      <c r="C87" s="460"/>
      <c r="D87" s="460"/>
      <c r="E87" s="460"/>
      <c r="F87" s="460"/>
      <c r="G87" s="460"/>
      <c r="H87" s="460"/>
      <c r="I87" s="460"/>
      <c r="J87" s="460"/>
      <c r="K87" s="460"/>
      <c r="L87" s="460"/>
      <c r="M87" s="460"/>
      <c r="N87" s="460"/>
      <c r="O87" s="460"/>
      <c r="P87" s="460"/>
      <c r="Q87" s="460"/>
      <c r="R87" s="460"/>
    </row>
    <row r="88" spans="1:18">
      <c r="A88" s="460"/>
      <c r="B88" s="460"/>
      <c r="C88" s="460"/>
      <c r="D88" s="460"/>
      <c r="E88" s="460"/>
      <c r="F88" s="460"/>
      <c r="G88" s="460"/>
      <c r="H88" s="460"/>
      <c r="I88" s="460"/>
      <c r="J88" s="460"/>
      <c r="K88" s="460"/>
      <c r="L88" s="460"/>
      <c r="M88" s="460"/>
      <c r="N88" s="460"/>
      <c r="O88" s="460"/>
      <c r="P88" s="460"/>
      <c r="Q88" s="460"/>
      <c r="R88" s="460"/>
    </row>
    <row r="89" spans="1:18">
      <c r="A89" s="460"/>
      <c r="B89" s="460"/>
      <c r="C89" s="460"/>
      <c r="D89" s="460"/>
      <c r="E89" s="460"/>
      <c r="F89" s="460"/>
      <c r="G89" s="460"/>
      <c r="H89" s="460"/>
      <c r="I89" s="460"/>
      <c r="J89" s="460"/>
      <c r="K89" s="460"/>
      <c r="L89" s="460"/>
      <c r="M89" s="460"/>
      <c r="N89" s="460"/>
      <c r="O89" s="460"/>
      <c r="P89" s="460"/>
      <c r="Q89" s="460"/>
      <c r="R89" s="460"/>
    </row>
    <row r="90" spans="1:18">
      <c r="A90" s="460"/>
      <c r="B90" s="460"/>
      <c r="C90" s="460"/>
      <c r="D90" s="460"/>
      <c r="E90" s="460"/>
      <c r="F90" s="460"/>
      <c r="G90" s="460"/>
      <c r="H90" s="460"/>
      <c r="I90" s="460"/>
      <c r="J90" s="460"/>
      <c r="K90" s="460"/>
      <c r="L90" s="460"/>
      <c r="M90" s="460"/>
      <c r="N90" s="460"/>
      <c r="O90" s="460"/>
      <c r="P90" s="460"/>
      <c r="Q90" s="460"/>
      <c r="R90" s="460"/>
    </row>
    <row r="91" spans="1:18">
      <c r="A91" s="460"/>
      <c r="B91" s="460"/>
      <c r="C91" s="460"/>
      <c r="D91" s="460"/>
      <c r="E91" s="460"/>
      <c r="F91" s="460"/>
      <c r="G91" s="460"/>
      <c r="H91" s="460"/>
      <c r="I91" s="460"/>
      <c r="J91" s="460"/>
      <c r="K91" s="460"/>
      <c r="L91" s="460"/>
      <c r="M91" s="460"/>
      <c r="N91" s="460"/>
      <c r="O91" s="460"/>
      <c r="P91" s="460"/>
      <c r="Q91" s="460"/>
      <c r="R91" s="460"/>
    </row>
    <row r="92" spans="1:18">
      <c r="A92" s="460"/>
      <c r="B92" s="460"/>
      <c r="C92" s="460"/>
      <c r="D92" s="460"/>
      <c r="E92" s="460"/>
      <c r="F92" s="460"/>
      <c r="G92" s="460"/>
      <c r="H92" s="460"/>
      <c r="I92" s="460"/>
      <c r="J92" s="460"/>
      <c r="K92" s="460"/>
      <c r="L92" s="460"/>
      <c r="M92" s="460"/>
      <c r="N92" s="460"/>
      <c r="O92" s="460"/>
      <c r="P92" s="460"/>
      <c r="Q92" s="460"/>
      <c r="R92" s="460"/>
    </row>
    <row r="93" spans="1:18">
      <c r="A93" s="460"/>
      <c r="B93" s="460"/>
      <c r="C93" s="460"/>
      <c r="D93" s="460"/>
      <c r="E93" s="460"/>
      <c r="F93" s="460"/>
      <c r="G93" s="460"/>
      <c r="H93" s="460"/>
      <c r="I93" s="460"/>
      <c r="J93" s="460"/>
      <c r="K93" s="460"/>
      <c r="L93" s="460"/>
      <c r="M93" s="460"/>
      <c r="N93" s="460"/>
      <c r="O93" s="460"/>
      <c r="P93" s="460"/>
      <c r="Q93" s="460"/>
      <c r="R93" s="460"/>
    </row>
    <row r="94" spans="1:18">
      <c r="A94" s="460"/>
      <c r="B94" s="460"/>
      <c r="C94" s="460"/>
      <c r="D94" s="460"/>
      <c r="E94" s="460"/>
      <c r="F94" s="460"/>
      <c r="G94" s="460"/>
      <c r="H94" s="460"/>
      <c r="I94" s="460"/>
      <c r="J94" s="460"/>
      <c r="K94" s="460"/>
      <c r="L94" s="460"/>
      <c r="M94" s="460"/>
      <c r="N94" s="460"/>
      <c r="O94" s="460"/>
      <c r="P94" s="460"/>
      <c r="Q94" s="460"/>
      <c r="R94" s="460"/>
    </row>
    <row r="95" spans="1:18">
      <c r="A95" s="460"/>
      <c r="B95" s="460"/>
      <c r="C95" s="460"/>
      <c r="D95" s="460"/>
      <c r="E95" s="460"/>
      <c r="F95" s="460"/>
      <c r="G95" s="460"/>
      <c r="H95" s="460"/>
      <c r="I95" s="460"/>
      <c r="J95" s="460"/>
      <c r="K95" s="460"/>
      <c r="L95" s="460"/>
      <c r="M95" s="460"/>
      <c r="N95" s="460"/>
      <c r="O95" s="460"/>
      <c r="P95" s="460"/>
      <c r="Q95" s="460"/>
      <c r="R95" s="460"/>
    </row>
    <row r="96" spans="1:18">
      <c r="A96" s="460"/>
      <c r="B96" s="460"/>
      <c r="C96" s="460"/>
      <c r="D96" s="460"/>
      <c r="E96" s="460"/>
      <c r="F96" s="460"/>
      <c r="G96" s="460"/>
      <c r="H96" s="460"/>
      <c r="I96" s="460"/>
      <c r="J96" s="460"/>
      <c r="K96" s="460"/>
      <c r="L96" s="460"/>
      <c r="M96" s="460"/>
      <c r="N96" s="460"/>
      <c r="O96" s="460"/>
      <c r="P96" s="460"/>
      <c r="Q96" s="460"/>
      <c r="R96" s="460"/>
    </row>
    <row r="97" spans="1:18">
      <c r="A97" s="460"/>
      <c r="B97" s="460"/>
      <c r="C97" s="460"/>
      <c r="D97" s="460"/>
      <c r="E97" s="460"/>
      <c r="F97" s="460"/>
      <c r="G97" s="460"/>
      <c r="H97" s="460"/>
      <c r="I97" s="460"/>
      <c r="J97" s="460"/>
      <c r="K97" s="460"/>
      <c r="L97" s="460"/>
      <c r="M97" s="460"/>
      <c r="N97" s="460"/>
      <c r="O97" s="460"/>
      <c r="P97" s="460"/>
      <c r="Q97" s="460"/>
      <c r="R97" s="460"/>
    </row>
    <row r="98" spans="1:18">
      <c r="A98" s="460"/>
      <c r="B98" s="460"/>
      <c r="C98" s="460"/>
      <c r="D98" s="460"/>
      <c r="E98" s="460"/>
      <c r="F98" s="460"/>
      <c r="G98" s="460"/>
      <c r="H98" s="460"/>
      <c r="I98" s="460"/>
      <c r="J98" s="460"/>
      <c r="K98" s="460"/>
      <c r="L98" s="460"/>
      <c r="M98" s="460"/>
      <c r="N98" s="460"/>
      <c r="O98" s="460"/>
      <c r="P98" s="460"/>
      <c r="Q98" s="460"/>
      <c r="R98" s="460"/>
    </row>
    <row r="99" spans="1:18">
      <c r="A99" s="460"/>
      <c r="B99" s="460"/>
      <c r="C99" s="460"/>
      <c r="D99" s="460"/>
      <c r="E99" s="460"/>
      <c r="F99" s="460"/>
      <c r="G99" s="460"/>
      <c r="H99" s="460"/>
      <c r="I99" s="460"/>
      <c r="J99" s="460"/>
      <c r="K99" s="460"/>
      <c r="L99" s="460"/>
      <c r="M99" s="460"/>
      <c r="N99" s="460"/>
      <c r="O99" s="460"/>
      <c r="P99" s="460"/>
      <c r="Q99" s="460"/>
      <c r="R99" s="460"/>
    </row>
    <row r="100" spans="1:18">
      <c r="A100" s="460"/>
      <c r="B100" s="460"/>
      <c r="C100" s="460"/>
      <c r="D100" s="460"/>
      <c r="E100" s="460"/>
      <c r="F100" s="460"/>
      <c r="G100" s="460"/>
      <c r="H100" s="460"/>
      <c r="I100" s="460"/>
      <c r="J100" s="460"/>
      <c r="K100" s="460"/>
      <c r="L100" s="460"/>
      <c r="M100" s="460"/>
      <c r="N100" s="460"/>
      <c r="O100" s="460"/>
      <c r="P100" s="460"/>
      <c r="Q100" s="460"/>
      <c r="R100" s="460"/>
    </row>
    <row r="101" spans="1:18">
      <c r="A101" s="460"/>
      <c r="B101" s="460"/>
      <c r="C101" s="460"/>
      <c r="D101" s="460"/>
      <c r="E101" s="460"/>
      <c r="F101" s="460"/>
      <c r="G101" s="460"/>
      <c r="H101" s="460"/>
      <c r="I101" s="460"/>
      <c r="J101" s="460"/>
      <c r="K101" s="460"/>
      <c r="L101" s="460"/>
      <c r="M101" s="460"/>
      <c r="N101" s="460"/>
      <c r="O101" s="460"/>
      <c r="P101" s="460"/>
      <c r="Q101" s="460"/>
      <c r="R101" s="460"/>
    </row>
    <row r="102" spans="1:18">
      <c r="A102" s="460"/>
      <c r="B102" s="460"/>
      <c r="C102" s="460"/>
      <c r="D102" s="460"/>
      <c r="E102" s="460"/>
      <c r="F102" s="460"/>
      <c r="G102" s="460"/>
      <c r="H102" s="460"/>
      <c r="I102" s="460"/>
      <c r="J102" s="460"/>
      <c r="K102" s="460"/>
      <c r="L102" s="460"/>
      <c r="M102" s="460"/>
      <c r="N102" s="460"/>
      <c r="O102" s="460"/>
      <c r="P102" s="460"/>
      <c r="Q102" s="460"/>
      <c r="R102" s="460"/>
    </row>
    <row r="103" spans="1:18">
      <c r="A103" s="460"/>
      <c r="B103" s="460"/>
      <c r="C103" s="460"/>
      <c r="D103" s="460"/>
      <c r="E103" s="460"/>
      <c r="F103" s="460"/>
      <c r="G103" s="460"/>
      <c r="H103" s="460"/>
      <c r="I103" s="460"/>
      <c r="J103" s="460"/>
      <c r="K103" s="460"/>
      <c r="L103" s="460"/>
      <c r="M103" s="460"/>
      <c r="N103" s="460"/>
      <c r="O103" s="460"/>
      <c r="P103" s="460"/>
      <c r="Q103" s="460"/>
      <c r="R103" s="460"/>
    </row>
    <row r="104" spans="1:18">
      <c r="A104" s="460"/>
      <c r="B104" s="460"/>
      <c r="C104" s="460"/>
      <c r="D104" s="460"/>
      <c r="E104" s="460"/>
      <c r="F104" s="460"/>
      <c r="G104" s="460"/>
      <c r="H104" s="460"/>
      <c r="I104" s="460"/>
      <c r="J104" s="460"/>
      <c r="K104" s="460"/>
      <c r="L104" s="460"/>
      <c r="M104" s="460"/>
      <c r="N104" s="460"/>
      <c r="O104" s="460"/>
      <c r="P104" s="460"/>
      <c r="Q104" s="460"/>
      <c r="R104" s="460"/>
    </row>
    <row r="105" spans="1:18">
      <c r="A105" s="460"/>
      <c r="B105" s="460"/>
      <c r="C105" s="460"/>
      <c r="D105" s="460"/>
      <c r="E105" s="460"/>
      <c r="F105" s="460"/>
      <c r="G105" s="460"/>
      <c r="H105" s="460"/>
      <c r="I105" s="460"/>
      <c r="J105" s="460"/>
      <c r="K105" s="460"/>
      <c r="L105" s="460"/>
      <c r="M105" s="460"/>
      <c r="N105" s="460"/>
      <c r="O105" s="460"/>
      <c r="P105" s="460"/>
      <c r="Q105" s="460"/>
      <c r="R105" s="460"/>
    </row>
    <row r="106" spans="1:18">
      <c r="A106" s="460"/>
      <c r="B106" s="460"/>
      <c r="C106" s="460"/>
      <c r="D106" s="460"/>
      <c r="E106" s="460"/>
      <c r="F106" s="460"/>
      <c r="G106" s="460"/>
      <c r="H106" s="460"/>
      <c r="I106" s="460"/>
      <c r="J106" s="460"/>
      <c r="K106" s="460"/>
      <c r="L106" s="460"/>
      <c r="M106" s="460"/>
      <c r="N106" s="460"/>
      <c r="O106" s="460"/>
      <c r="P106" s="460"/>
      <c r="Q106" s="460"/>
      <c r="R106" s="460"/>
    </row>
    <row r="107" spans="1:18">
      <c r="A107" s="460"/>
      <c r="B107" s="460"/>
      <c r="C107" s="460"/>
      <c r="D107" s="460"/>
      <c r="E107" s="460"/>
      <c r="F107" s="460"/>
      <c r="G107" s="460"/>
      <c r="H107" s="460"/>
      <c r="I107" s="460"/>
      <c r="J107" s="460"/>
      <c r="K107" s="460"/>
      <c r="L107" s="460"/>
      <c r="M107" s="460"/>
      <c r="N107" s="460"/>
      <c r="O107" s="460"/>
      <c r="P107" s="460"/>
      <c r="Q107" s="460"/>
      <c r="R107" s="460"/>
    </row>
    <row r="108" spans="1:18">
      <c r="A108" s="460"/>
      <c r="B108" s="460"/>
      <c r="C108" s="460"/>
      <c r="D108" s="460"/>
      <c r="E108" s="460"/>
      <c r="F108" s="460"/>
      <c r="G108" s="460"/>
      <c r="H108" s="460"/>
      <c r="I108" s="460"/>
      <c r="J108" s="460"/>
      <c r="K108" s="460"/>
      <c r="L108" s="460"/>
      <c r="M108" s="460"/>
      <c r="N108" s="460"/>
      <c r="O108" s="460"/>
      <c r="P108" s="460"/>
      <c r="Q108" s="460"/>
      <c r="R108" s="460"/>
    </row>
    <row r="109" spans="1:18">
      <c r="A109" s="460"/>
      <c r="B109" s="460"/>
      <c r="C109" s="460"/>
      <c r="D109" s="460"/>
      <c r="E109" s="460"/>
      <c r="F109" s="460"/>
      <c r="G109" s="460"/>
      <c r="H109" s="460"/>
      <c r="I109" s="460"/>
      <c r="J109" s="460"/>
      <c r="K109" s="460"/>
      <c r="L109" s="460"/>
      <c r="M109" s="460"/>
      <c r="N109" s="460"/>
      <c r="O109" s="460"/>
      <c r="P109" s="460"/>
      <c r="Q109" s="460"/>
      <c r="R109" s="460"/>
    </row>
    <row r="110" spans="1:18">
      <c r="A110" s="460"/>
      <c r="B110" s="460"/>
      <c r="C110" s="460"/>
      <c r="D110" s="460"/>
      <c r="E110" s="460"/>
      <c r="F110" s="460"/>
      <c r="G110" s="460"/>
      <c r="H110" s="460"/>
      <c r="I110" s="460"/>
      <c r="J110" s="460"/>
      <c r="K110" s="460"/>
      <c r="L110" s="460"/>
      <c r="M110" s="460"/>
      <c r="N110" s="460"/>
      <c r="O110" s="460"/>
      <c r="P110" s="460"/>
      <c r="Q110" s="460"/>
      <c r="R110" s="460"/>
    </row>
    <row r="111" spans="1:18">
      <c r="A111" s="460"/>
      <c r="B111" s="460"/>
      <c r="C111" s="460"/>
      <c r="D111" s="460"/>
      <c r="E111" s="460"/>
      <c r="F111" s="460"/>
      <c r="G111" s="460"/>
      <c r="H111" s="460"/>
      <c r="I111" s="460"/>
      <c r="J111" s="460"/>
      <c r="K111" s="460"/>
      <c r="L111" s="460"/>
      <c r="M111" s="460"/>
      <c r="N111" s="460"/>
      <c r="O111" s="460"/>
      <c r="P111" s="460"/>
      <c r="Q111" s="460"/>
      <c r="R111" s="460"/>
    </row>
    <row r="112" spans="1:18">
      <c r="A112" s="460"/>
      <c r="B112" s="460"/>
      <c r="C112" s="460"/>
      <c r="D112" s="460"/>
      <c r="E112" s="460"/>
      <c r="F112" s="460"/>
      <c r="G112" s="460"/>
      <c r="H112" s="460"/>
      <c r="I112" s="460"/>
      <c r="J112" s="460"/>
      <c r="K112" s="460"/>
      <c r="L112" s="460"/>
      <c r="M112" s="460"/>
      <c r="N112" s="460"/>
      <c r="O112" s="460"/>
      <c r="P112" s="460"/>
      <c r="Q112" s="460"/>
      <c r="R112" s="460"/>
    </row>
    <row r="113" spans="1:18">
      <c r="A113" s="460"/>
      <c r="B113" s="460"/>
      <c r="C113" s="460"/>
      <c r="D113" s="460"/>
      <c r="E113" s="460"/>
      <c r="F113" s="460"/>
      <c r="G113" s="460"/>
      <c r="H113" s="460"/>
      <c r="I113" s="460"/>
      <c r="J113" s="460"/>
      <c r="K113" s="460"/>
      <c r="L113" s="460"/>
      <c r="M113" s="460"/>
      <c r="N113" s="460"/>
      <c r="O113" s="460"/>
      <c r="P113" s="460"/>
      <c r="Q113" s="460"/>
      <c r="R113" s="460"/>
    </row>
  </sheetData>
  <mergeCells count="16">
    <mergeCell ref="H33:J33"/>
    <mergeCell ref="C67:D67"/>
    <mergeCell ref="E67:M67"/>
    <mergeCell ref="B15:N15"/>
    <mergeCell ref="F17:I17"/>
    <mergeCell ref="F18:I18"/>
    <mergeCell ref="K18:M18"/>
    <mergeCell ref="F19:I19"/>
    <mergeCell ref="K19:M19"/>
    <mergeCell ref="V8:AI8"/>
    <mergeCell ref="K20:M20"/>
    <mergeCell ref="B27:C27"/>
    <mergeCell ref="D27:G27"/>
    <mergeCell ref="O2:R3"/>
    <mergeCell ref="O4:R13"/>
    <mergeCell ref="P15:R27"/>
  </mergeCells>
  <pageMargins left="0.5" right="0.5" top="0.41" bottom="0.43" header="0.17" footer="0.16"/>
  <pageSetup orientation="portrait" r:id="rId1"/>
  <headerFooter alignWithMargins="0">
    <oddFooter>&amp;C&amp;14&amp;A&amp;RPage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afb7cbb-8abe-4a9c-9270-07c0594b2efa">
      <Terms xmlns="http://schemas.microsoft.com/office/infopath/2007/PartnerControls"/>
    </lcf76f155ced4ddcb4097134ff3c332f>
    <ImageMetadataListFieldId xmlns="5afb7cbb-8abe-4a9c-9270-07c0594b2efa" xsi:nil="true"/>
    <ImageMetadataListItemId xmlns="5afb7cbb-8abe-4a9c-9270-07c0594b2efa" xsi:nil="true"/>
    <TaxCatchAll xmlns="289ade9d-c222-420d-89fa-4af397e5452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DEAD240D8598748BF50D7B20E9B6399" ma:contentTypeVersion="15" ma:contentTypeDescription="Create a new document." ma:contentTypeScope="" ma:versionID="7d6df6c4bf9b5afc8979045395545687">
  <xsd:schema xmlns:xsd="http://www.w3.org/2001/XMLSchema" xmlns:xs="http://www.w3.org/2001/XMLSchema" xmlns:p="http://schemas.microsoft.com/office/2006/metadata/properties" xmlns:ns2="5afb7cbb-8abe-4a9c-9270-07c0594b2efa" xmlns:ns3="289ade9d-c222-420d-89fa-4af397e54526" targetNamespace="http://schemas.microsoft.com/office/2006/metadata/properties" ma:root="true" ma:fieldsID="ad8198f02e5fcff582e919067999a0ef" ns2:_="" ns3:_="">
    <xsd:import namespace="5afb7cbb-8abe-4a9c-9270-07c0594b2efa"/>
    <xsd:import namespace="289ade9d-c222-420d-89fa-4af397e5452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ImageMetadataListItemId" minOccurs="0"/>
                <xsd:element ref="ns2:ImageMetadataListField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fb7cbb-8abe-4a9c-9270-07c0594b2e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706ae48-c9e7-4a0e-b058-f9a6ae350a88" ma:termSetId="09814cd3-568e-fe90-9814-8d621ff8fb84" ma:anchorId="fba54fb3-c3e1-fe81-a776-ca4b69148c4d" ma:open="true" ma:isKeyword="false">
      <xsd:complexType>
        <xsd:sequence>
          <xsd:element ref="pc:Terms" minOccurs="0" maxOccurs="1"/>
        </xsd:sequence>
      </xsd:complexType>
    </xsd:element>
    <xsd:element name="ImageMetadataListItemId" ma:index="21" nillable="true" ma:displayName="ImageMetadataListItemId" ma:hidden="true" ma:indexed="true" ma:internalName="ImageMetadataListItemId">
      <xsd:simpleType>
        <xsd:restriction base="dms:Unknown"/>
      </xsd:simpleType>
    </xsd:element>
    <xsd:element name="ImageMetadataListFieldId" ma:index="22" nillable="true" ma:displayName="ImageMetadataListFieldId" ma:hidden="true" ma:indexed="true" ma:internalName="ImageMetadataListField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89ade9d-c222-420d-89fa-4af397e54526"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67fb7f2a-453d-4c6c-a581-e03b0c878327}" ma:internalName="TaxCatchAll" ma:showField="CatchAllData" ma:web="760c7fc5-27b7-43d7-98c3-86633274b7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D45805-094F-4304-855C-8A71BEE089FC}">
  <ds:schemaRefs>
    <ds:schemaRef ds:uri="http://purl.org/dc/dcmitype/"/>
    <ds:schemaRef ds:uri="http://purl.org/dc/terms/"/>
    <ds:schemaRef ds:uri="http://purl.org/dc/elements/1.1/"/>
    <ds:schemaRef ds:uri="http://schemas.microsoft.com/office/infopath/2007/PartnerControls"/>
    <ds:schemaRef ds:uri="http://www.w3.org/XML/1998/namespace"/>
    <ds:schemaRef ds:uri="http://schemas.openxmlformats.org/package/2006/metadata/core-properties"/>
    <ds:schemaRef ds:uri="5afb7cbb-8abe-4a9c-9270-07c0594b2efa"/>
    <ds:schemaRef ds:uri="http://schemas.microsoft.com/office/2006/documentManagement/types"/>
    <ds:schemaRef ds:uri="289ade9d-c222-420d-89fa-4af397e54526"/>
    <ds:schemaRef ds:uri="http://schemas.microsoft.com/office/2006/metadata/properties"/>
  </ds:schemaRefs>
</ds:datastoreItem>
</file>

<file path=customXml/itemProps2.xml><?xml version="1.0" encoding="utf-8"?>
<ds:datastoreItem xmlns:ds="http://schemas.openxmlformats.org/officeDocument/2006/customXml" ds:itemID="{9EAD4D64-4707-4A7D-889F-089B61E67E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fb7cbb-8abe-4a9c-9270-07c0594b2efa"/>
    <ds:schemaRef ds:uri="289ade9d-c222-420d-89fa-4af397e545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F6FBFB-35B7-4B64-9B3F-84AF3E5B20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34</vt:i4>
      </vt:variant>
      <vt:variant>
        <vt:lpstr>Named Ranges</vt:lpstr>
      </vt:variant>
      <vt:variant>
        <vt:i4>62</vt:i4>
      </vt:variant>
    </vt:vector>
  </HeadingPairs>
  <TitlesOfParts>
    <vt:vector size="96" baseType="lpstr">
      <vt:lpstr>Intro &amp; Levels</vt:lpstr>
      <vt:lpstr>Guidelines</vt:lpstr>
      <vt:lpstr>PPAP CHECKLIST</vt:lpstr>
      <vt:lpstr>1. Part Submission Warrant</vt:lpstr>
      <vt:lpstr>2. Design Record - Bubble Print</vt:lpstr>
      <vt:lpstr>3. Engineering Change Docs</vt:lpstr>
      <vt:lpstr>4. Customer Approval</vt:lpstr>
      <vt:lpstr>5. DFMEA</vt:lpstr>
      <vt:lpstr>6. Process Flow</vt:lpstr>
      <vt:lpstr>7a PFMEA</vt:lpstr>
      <vt:lpstr>7b. PFMEA Ratings</vt:lpstr>
      <vt:lpstr>8. Control Plan</vt:lpstr>
      <vt:lpstr> 9a.Gage R&amp;R</vt:lpstr>
      <vt:lpstr>9b Attribute Gage R&amp;R</vt:lpstr>
      <vt:lpstr>10. Dimensional</vt:lpstr>
      <vt:lpstr>11a. M&amp;P-Material Results</vt:lpstr>
      <vt:lpstr>11b M&amp;P - Performance Results</vt:lpstr>
      <vt:lpstr>11c. M&amp;P-Castings Checklist</vt:lpstr>
      <vt:lpstr>11d. M&amp;P-Painting &amp; Coating </vt:lpstr>
      <vt:lpstr>12a Cpk Study</vt:lpstr>
      <vt:lpstr>12b  30 Piece Capability </vt:lpstr>
      <vt:lpstr>12b. 30pc Capability Study</vt:lpstr>
      <vt:lpstr>12c. Capabilty Study-Low Volume</vt:lpstr>
      <vt:lpstr>13. Lab Documentation</vt:lpstr>
      <vt:lpstr>14. Appearance Approval Report</vt:lpstr>
      <vt:lpstr>15a. Special Samples Shipm_Tag </vt:lpstr>
      <vt:lpstr>15b Shipment Labeling SOP</vt:lpstr>
      <vt:lpstr>16. Master Sample</vt:lpstr>
      <vt:lpstr>17. Checking Aids</vt:lpstr>
      <vt:lpstr>18a. Material Compliance </vt:lpstr>
      <vt:lpstr>18b. Packaging Form</vt:lpstr>
      <vt:lpstr>18c Safe Launch Plan</vt:lpstr>
      <vt:lpstr>18d. Tooling Form</vt:lpstr>
      <vt:lpstr>REV</vt:lpstr>
      <vt:lpstr>'12b. 30pc Capability Study'!Data</vt:lpstr>
      <vt:lpstr>DrawingNumber</vt:lpstr>
      <vt:lpstr>DrawNumber</vt:lpstr>
      <vt:lpstr>EngRevLevel</vt:lpstr>
      <vt:lpstr>EngRevLevelDate</vt:lpstr>
      <vt:lpstr>PartName</vt:lpstr>
      <vt:lpstr>PartNumber</vt:lpstr>
      <vt:lpstr>' 9a.Gage R&amp;R'!Print_Area</vt:lpstr>
      <vt:lpstr>'1. Part Submission Warrant'!Print_Area</vt:lpstr>
      <vt:lpstr>'10. Dimensional'!Print_Area</vt:lpstr>
      <vt:lpstr>'11a. M&amp;P-Material Results'!Print_Area</vt:lpstr>
      <vt:lpstr>'11b M&amp;P - Performance Results'!Print_Area</vt:lpstr>
      <vt:lpstr>'11c. M&amp;P-Castings Checklist'!Print_Area</vt:lpstr>
      <vt:lpstr>'11d. M&amp;P-Painting &amp; Coating '!Print_Area</vt:lpstr>
      <vt:lpstr>'12a Cpk Study'!Print_Area</vt:lpstr>
      <vt:lpstr>'12b  30 Piece Capability '!Print_Area</vt:lpstr>
      <vt:lpstr>'12b. 30pc Capability Study'!Print_Area</vt:lpstr>
      <vt:lpstr>'12c. Capabilty Study-Low Volume'!Print_Area</vt:lpstr>
      <vt:lpstr>'13. Lab Documentation'!Print_Area</vt:lpstr>
      <vt:lpstr>'14. Appearance Approval Report'!Print_Area</vt:lpstr>
      <vt:lpstr>'15a. Special Samples Shipm_Tag '!Print_Area</vt:lpstr>
      <vt:lpstr>'15b Shipment Labeling SOP'!Print_Area</vt:lpstr>
      <vt:lpstr>'16. Master Sample'!Print_Area</vt:lpstr>
      <vt:lpstr>'17. Checking Aids'!Print_Area</vt:lpstr>
      <vt:lpstr>'18a. Material Compliance '!Print_Area</vt:lpstr>
      <vt:lpstr>'18b. Packaging Form'!Print_Area</vt:lpstr>
      <vt:lpstr>'18d. Tooling Form'!Print_Area</vt:lpstr>
      <vt:lpstr>'2. Design Record - Bubble Print'!Print_Area</vt:lpstr>
      <vt:lpstr>'3. Engineering Change Docs'!Print_Area</vt:lpstr>
      <vt:lpstr>'4. Customer Approval'!Print_Area</vt:lpstr>
      <vt:lpstr>'5. DFMEA'!Print_Area</vt:lpstr>
      <vt:lpstr>'6. Process Flow'!Print_Area</vt:lpstr>
      <vt:lpstr>'7a PFMEA'!Print_Area</vt:lpstr>
      <vt:lpstr>'7b. PFMEA Ratings'!Print_Area</vt:lpstr>
      <vt:lpstr>'8. Control Plan'!Print_Area</vt:lpstr>
      <vt:lpstr>'9b Attribute Gage R&amp;R'!Print_Area</vt:lpstr>
      <vt:lpstr>Guidelines!Print_Area</vt:lpstr>
      <vt:lpstr>'Intro &amp; Levels'!Print_Area</vt:lpstr>
      <vt:lpstr>'PPAP CHECKLIST'!Print_Area</vt:lpstr>
      <vt:lpstr>'11d. M&amp;P-Painting &amp; Coating '!Print_Titles</vt:lpstr>
      <vt:lpstr>'17. Checking Aids'!Print_Titles</vt:lpstr>
      <vt:lpstr>'18b. Packaging Form'!Print_Titles</vt:lpstr>
      <vt:lpstr>'18d. Tooling Form'!Print_Titles</vt:lpstr>
      <vt:lpstr>'5. DFMEA'!Print_Titles</vt:lpstr>
      <vt:lpstr>'6. Process Flow'!Print_Titles</vt:lpstr>
      <vt:lpstr>'7a PFMEA'!Print_Titles</vt:lpstr>
      <vt:lpstr>'8. Control Plan'!Print_Titles</vt:lpstr>
      <vt:lpstr>Procure</vt:lpstr>
      <vt:lpstr>RRXDivision</vt:lpstr>
      <vt:lpstr>RRXPlant</vt:lpstr>
      <vt:lpstr>RRXPONumber</vt:lpstr>
      <vt:lpstr>SupplierCity</vt:lpstr>
      <vt:lpstr>SupplierCountry</vt:lpstr>
      <vt:lpstr>Supplieremail</vt:lpstr>
      <vt:lpstr>SupplierName</vt:lpstr>
      <vt:lpstr>SupplierNumber</vt:lpstr>
      <vt:lpstr>SupplierPhone</vt:lpstr>
      <vt:lpstr>SupplierPlantName</vt:lpstr>
      <vt:lpstr>SupplierShortName</vt:lpstr>
      <vt:lpstr>SupplierState</vt:lpstr>
      <vt:lpstr>SupplierStreetAddress</vt:lpstr>
      <vt:lpstr>SupplierZip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Doug Edyvean</dc:creator>
  <cp:keywords/>
  <dc:description/>
  <cp:lastModifiedBy>Pigar, Jenelyn</cp:lastModifiedBy>
  <cp:revision/>
  <dcterms:created xsi:type="dcterms:W3CDTF">2022-10-27T15:30:01Z</dcterms:created>
  <dcterms:modified xsi:type="dcterms:W3CDTF">2023-03-28T07:42:34Z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0x010100EDEAD240D8598748BF50D7B20E9B6399</vt:lpwstr>
  </property>
</Properties>
</file>